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32760" windowWidth="10725" windowHeight="9525" firstSheet="2" activeTab="2"/>
  </bookViews>
  <sheets>
    <sheet name="Recovered_Sheet1" sheetId="1" state="veryHidden" r:id="rId1"/>
    <sheet name="Recovered_Sheet2" sheetId="2" state="veryHidden" r:id="rId2"/>
    <sheet name="BS" sheetId="3" r:id="rId3"/>
    <sheet name="PL &amp; CF" sheetId="4" r:id="rId4"/>
    <sheet name="SE-Conso" sheetId="5" r:id="rId5"/>
    <sheet name="SE-Separate" sheetId="6" r:id="rId6"/>
  </sheets>
  <definedNames>
    <definedName name="\a" localSheetId="2">'BS'!#REF!</definedName>
    <definedName name="\a">#REF!</definedName>
    <definedName name="\c" localSheetId="2">'BS'!#REF!</definedName>
    <definedName name="\c">#REF!</definedName>
    <definedName name="\d" localSheetId="2">'BS'!#REF!</definedName>
    <definedName name="\d">#REF!</definedName>
    <definedName name="_Regression_Int" localSheetId="2" hidden="1">1</definedName>
    <definedName name="_xlnm.Print_Area" localSheetId="2">'BS'!$A$1:$L$96</definedName>
    <definedName name="_xlnm.Print_Area" localSheetId="3">'PL &amp; CF'!$A$1:$K$118</definedName>
    <definedName name="_xlnm.Print_Area" localSheetId="4">'SE-Conso'!$A$1:$M$26</definedName>
    <definedName name="Print_Area_MI" localSheetId="2">'BS'!#REF!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<sst xmlns="http://schemas.openxmlformats.org/spreadsheetml/2006/main" count="314" uniqueCount="202">
  <si>
    <t>Other current liabilities</t>
  </si>
  <si>
    <t xml:space="preserve">Share capital </t>
  </si>
  <si>
    <t>Retained earnings</t>
  </si>
  <si>
    <t>Unappropriated</t>
  </si>
  <si>
    <t>The accompanying notes are an integral part of the financial statements.</t>
  </si>
  <si>
    <t>Note</t>
  </si>
  <si>
    <t xml:space="preserve">Other current assets </t>
  </si>
  <si>
    <t>Assets</t>
  </si>
  <si>
    <t>Current assets</t>
  </si>
  <si>
    <t>Total current assets</t>
  </si>
  <si>
    <t>Non-current assets</t>
  </si>
  <si>
    <t>Total non-current assets</t>
  </si>
  <si>
    <t>Total assets</t>
  </si>
  <si>
    <t>Liabilities and shareholders' equity</t>
  </si>
  <si>
    <t>Current liabilities</t>
  </si>
  <si>
    <t>Total current liabilities</t>
  </si>
  <si>
    <t>Total liabilities</t>
  </si>
  <si>
    <t>Liabilities and shareholders' equity (continued)</t>
  </si>
  <si>
    <t>Shareholders' equity</t>
  </si>
  <si>
    <t>Total shareholders' equity</t>
  </si>
  <si>
    <t>Total liabilities and shareholders' equity</t>
  </si>
  <si>
    <t>Revenues</t>
  </si>
  <si>
    <t>Total revenues</t>
  </si>
  <si>
    <t xml:space="preserve">Expenses </t>
  </si>
  <si>
    <t xml:space="preserve">Total expenses </t>
  </si>
  <si>
    <t>Cash and cash equivalents</t>
  </si>
  <si>
    <t>Finance cost</t>
  </si>
  <si>
    <t>Total non-current liabilities</t>
  </si>
  <si>
    <t>Administrative expenses</t>
  </si>
  <si>
    <t>Directors</t>
  </si>
  <si>
    <t>Appropriated -</t>
  </si>
  <si>
    <t>Current portion of financial lease receivables</t>
  </si>
  <si>
    <t xml:space="preserve">Restricted bank deposits </t>
  </si>
  <si>
    <t>Trade and other receivables</t>
  </si>
  <si>
    <t>Trade and other payables</t>
  </si>
  <si>
    <t>Equipment</t>
  </si>
  <si>
    <t xml:space="preserve">Intangible assets </t>
  </si>
  <si>
    <t>Income tax expenses</t>
  </si>
  <si>
    <t>Current portion of factoring receivables</t>
  </si>
  <si>
    <t xml:space="preserve">   operating assets and liabilities</t>
  </si>
  <si>
    <t>Operating assets (increase) decrease</t>
  </si>
  <si>
    <t xml:space="preserve">   Trade and other receivables</t>
  </si>
  <si>
    <t xml:space="preserve">   Factoring receivables</t>
  </si>
  <si>
    <t xml:space="preserve">   Other current assets</t>
  </si>
  <si>
    <t xml:space="preserve">   Trade and other payables</t>
  </si>
  <si>
    <t xml:space="preserve">   Other current liabilities</t>
  </si>
  <si>
    <t>Cash flows from financing activities</t>
  </si>
  <si>
    <t>Cash flows from investing activities</t>
  </si>
  <si>
    <t>Profit or loss:</t>
  </si>
  <si>
    <t xml:space="preserve">   Loan receivables</t>
  </si>
  <si>
    <t>(Unaudited</t>
  </si>
  <si>
    <t>(Audited)</t>
  </si>
  <si>
    <t>but reviewed)</t>
  </si>
  <si>
    <t>(Unit: Thousand Baht)</t>
  </si>
  <si>
    <t>(Unaudited but reviewed)</t>
  </si>
  <si>
    <t>Profit for the period</t>
  </si>
  <si>
    <t>Total comprehensive income for the period</t>
  </si>
  <si>
    <t>Cash and cash equivalents at beginning of the period</t>
  </si>
  <si>
    <t xml:space="preserve">Cash and cash equivalents at end of the period </t>
  </si>
  <si>
    <t>Deferred tax assets</t>
  </si>
  <si>
    <t>Income tax payable</t>
  </si>
  <si>
    <t>Non-current liabilities</t>
  </si>
  <si>
    <t>Share premium</t>
  </si>
  <si>
    <t xml:space="preserve">Provision for long-term employee benefits  </t>
  </si>
  <si>
    <t>Current portion of hire-purchase receivables</t>
  </si>
  <si>
    <t>Current portion of loan receivables</t>
  </si>
  <si>
    <t>16</t>
  </si>
  <si>
    <t>Cash paid for purchase of equipment</t>
  </si>
  <si>
    <t xml:space="preserve">   Provision for long-term employee benefits</t>
  </si>
  <si>
    <t xml:space="preserve">Proceeds from sales of equipment </t>
  </si>
  <si>
    <t>Earnings per share</t>
  </si>
  <si>
    <t>Other comprehensive income for the period:</t>
  </si>
  <si>
    <t>17</t>
  </si>
  <si>
    <t xml:space="preserve">Profit from operating activities before change in </t>
  </si>
  <si>
    <t xml:space="preserve">   Appropriated - statutory reserve</t>
  </si>
  <si>
    <t xml:space="preserve">   Unappropriated</t>
  </si>
  <si>
    <t xml:space="preserve">   Depreciation and amortisation</t>
  </si>
  <si>
    <t xml:space="preserve">   Amortisation of deferred interest income under  </t>
  </si>
  <si>
    <t xml:space="preserve">   Hire-purchase receivables</t>
  </si>
  <si>
    <t xml:space="preserve">   Financial lease receivables </t>
  </si>
  <si>
    <t xml:space="preserve">   Finance cost</t>
  </si>
  <si>
    <t>(Unit: Thousand Baht except earnings per share expressed in Baht)</t>
  </si>
  <si>
    <t xml:space="preserve">Current portion of debentures </t>
  </si>
  <si>
    <t xml:space="preserve">   Issued and fully paid-up</t>
  </si>
  <si>
    <t>19</t>
  </si>
  <si>
    <t>Properties foreclosed</t>
  </si>
  <si>
    <t>Loan receivables - net of current portion</t>
  </si>
  <si>
    <t>21</t>
  </si>
  <si>
    <t>Cash paid for purchase of trading securities</t>
  </si>
  <si>
    <t>Hire-purchase receivables - net of current portion</t>
  </si>
  <si>
    <t>Financial lease receivables - net of current portion</t>
  </si>
  <si>
    <t>Warrants</t>
  </si>
  <si>
    <t>Cash receipt from issuance of debentures</t>
  </si>
  <si>
    <t>4</t>
  </si>
  <si>
    <t>5</t>
  </si>
  <si>
    <t>18</t>
  </si>
  <si>
    <t xml:space="preserve">      300,000,000 ordinary shares of Baht 1 each</t>
  </si>
  <si>
    <t>Cash paid for purchase of intangible asset</t>
  </si>
  <si>
    <t xml:space="preserve">      financial lease and hire-purchase agreements</t>
  </si>
  <si>
    <t>Cash flows from operating activities</t>
  </si>
  <si>
    <t>Debentures - net of current portion</t>
  </si>
  <si>
    <t xml:space="preserve">   Registered</t>
  </si>
  <si>
    <t xml:space="preserve">Basic earnings per share </t>
  </si>
  <si>
    <t xml:space="preserve">Diluted earnings per share </t>
  </si>
  <si>
    <t>statutory reserve</t>
  </si>
  <si>
    <t xml:space="preserve">Issued and fully </t>
  </si>
  <si>
    <t>Consolidated financial statements</t>
  </si>
  <si>
    <t>Separate financial statements</t>
  </si>
  <si>
    <t xml:space="preserve">Adjustment to reconcile profit before income tax expenses </t>
  </si>
  <si>
    <t xml:space="preserve">   to net cash provided by (paid from) operating activities</t>
  </si>
  <si>
    <t xml:space="preserve">Total </t>
  </si>
  <si>
    <t xml:space="preserve">shareholders' </t>
  </si>
  <si>
    <t xml:space="preserve">equity </t>
  </si>
  <si>
    <t xml:space="preserve"> share capital</t>
  </si>
  <si>
    <t xml:space="preserve"> paid-up</t>
  </si>
  <si>
    <t>Other comprehensive income for the period</t>
  </si>
  <si>
    <t xml:space="preserve">Factoring receivables - net of current portion </t>
  </si>
  <si>
    <t>Operating liabilities increase (decrease)</t>
  </si>
  <si>
    <t>Cash receipt for sales of trading securities</t>
  </si>
  <si>
    <t>Supplement disclosures of cash flows information</t>
  </si>
  <si>
    <t>Non-cash items</t>
  </si>
  <si>
    <t>Statement of change in shareholders' equity</t>
  </si>
  <si>
    <t>Consolidated financial statement</t>
  </si>
  <si>
    <t>Statement of change in shareholders' equity (continued)</t>
  </si>
  <si>
    <t>Bank overdrafts and short-term loans from</t>
  </si>
  <si>
    <t xml:space="preserve">   financial institutions</t>
  </si>
  <si>
    <t>Cash paid for investment in subsidiary</t>
  </si>
  <si>
    <t>Net cash flows from (used in) financing activities</t>
  </si>
  <si>
    <t xml:space="preserve">   Profit attributable to equity holders of the Company</t>
  </si>
  <si>
    <t xml:space="preserve">      (Thousand shares)</t>
  </si>
  <si>
    <t xml:space="preserve">   Weighted average number of ordinary shares</t>
  </si>
  <si>
    <t>Balance as at 1 January 2020</t>
  </si>
  <si>
    <t>Balance as at 31 March 2020</t>
  </si>
  <si>
    <t>3</t>
  </si>
  <si>
    <t>Right-of-use assets</t>
  </si>
  <si>
    <t>Short-term loans from subsidiary</t>
  </si>
  <si>
    <t>Other long-term provisions</t>
  </si>
  <si>
    <t>Interest incomes</t>
  </si>
  <si>
    <t>Fees and service incomes</t>
  </si>
  <si>
    <t>Other incomes</t>
  </si>
  <si>
    <t>Expected credit losses</t>
  </si>
  <si>
    <t>9</t>
  </si>
  <si>
    <t>Balance as at 1 January 2020 - After adjusted</t>
  </si>
  <si>
    <t xml:space="preserve">   receivables agreements</t>
  </si>
  <si>
    <t xml:space="preserve">   Expected credit losses on receivables</t>
  </si>
  <si>
    <t>Repayment of liabilities under hire-purchase</t>
  </si>
  <si>
    <t>Net increase (decrease) in cash and cash equivalents</t>
  </si>
  <si>
    <t xml:space="preserve">Cumulative effects of changes in </t>
  </si>
  <si>
    <t xml:space="preserve">Statement of comprehensive income </t>
  </si>
  <si>
    <t>Net cash flows from (used in) investing activities</t>
  </si>
  <si>
    <t>Cash receipt from short-term loans from financial institutions</t>
  </si>
  <si>
    <t>Cash receipt from loans from subsidiary</t>
  </si>
  <si>
    <t>As at 31 March 2021</t>
  </si>
  <si>
    <t>31 March 2021</t>
  </si>
  <si>
    <t>31 December 2020</t>
  </si>
  <si>
    <t>For the three-month period ended 31 March 2021</t>
  </si>
  <si>
    <t>Balance as at 31 March 2021</t>
  </si>
  <si>
    <t>Balance as at 1 January 2021</t>
  </si>
  <si>
    <t>Other current financial liabilities</t>
  </si>
  <si>
    <t>Other non-current financial liabilties</t>
  </si>
  <si>
    <t xml:space="preserve">Statements of financial position </t>
  </si>
  <si>
    <t>Lease IT Public Company Limited and its subsidiaries</t>
  </si>
  <si>
    <t>15</t>
  </si>
  <si>
    <t>Current portion of liabilities under</t>
  </si>
  <si>
    <t xml:space="preserve">   hire-purchase receivables agreements</t>
  </si>
  <si>
    <t>Current portion of lease liabilities</t>
  </si>
  <si>
    <t>12</t>
  </si>
  <si>
    <t>Lease liabilities - net of current portion</t>
  </si>
  <si>
    <t>Statements of financial position (continued)</t>
  </si>
  <si>
    <t>Statements of cash flows</t>
  </si>
  <si>
    <t>Statements of cash flows (continued)</t>
  </si>
  <si>
    <t>20</t>
  </si>
  <si>
    <t>8</t>
  </si>
  <si>
    <t>Operating profit</t>
  </si>
  <si>
    <t xml:space="preserve">   Gain on sales of trading securities</t>
  </si>
  <si>
    <t xml:space="preserve">   Other current financial liabilities</t>
  </si>
  <si>
    <t>Repayment of lease liabilities</t>
  </si>
  <si>
    <t>Net cash flows from (used in) operating activities</t>
  </si>
  <si>
    <t xml:space="preserve">   accounting policies</t>
  </si>
  <si>
    <t>2</t>
  </si>
  <si>
    <t>22</t>
  </si>
  <si>
    <t>Dividend payable</t>
  </si>
  <si>
    <t>Dividend paid (Note 24)</t>
  </si>
  <si>
    <t xml:space="preserve">   Interest income</t>
  </si>
  <si>
    <t xml:space="preserve">   Interest received</t>
  </si>
  <si>
    <t xml:space="preserve">   Interest paid</t>
  </si>
  <si>
    <t xml:space="preserve">   Corporate income tax paid</t>
  </si>
  <si>
    <t xml:space="preserve">Increase in restricted bank deposits </t>
  </si>
  <si>
    <t xml:space="preserve">Decrease in bank overdrafts </t>
  </si>
  <si>
    <t>Repayment of short-term loan from financial institutions</t>
  </si>
  <si>
    <t>Cash paid for redemption of debentures</t>
  </si>
  <si>
    <t>Accounts payable from purchases of intangible assets</t>
  </si>
  <si>
    <t>Accounts payable from purchases of equipment</t>
  </si>
  <si>
    <t>Profit (loss) before income tax expenses</t>
  </si>
  <si>
    <t>Profit (loss) for the period</t>
  </si>
  <si>
    <t>Loss for the period</t>
  </si>
  <si>
    <t xml:space="preserve">      221,449,456 ordinary shares of Baht 1 each</t>
  </si>
  <si>
    <t>14</t>
  </si>
  <si>
    <t xml:space="preserve">Balance as at 1 January 2020 </t>
  </si>
  <si>
    <t xml:space="preserve">   Gain (loss) on sales of equipment </t>
  </si>
  <si>
    <t>Service expenses</t>
  </si>
  <si>
    <t>Investment in subsidiaries</t>
  </si>
</sst>
</file>

<file path=xl/styles.xml><?xml version="1.0" encoding="utf-8"?>
<styleSheet xmlns="http://schemas.openxmlformats.org/spreadsheetml/2006/main">
  <numFmts count="6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&quot;฿&quot;#,##0_);\(&quot;฿&quot;#,##0\)"/>
    <numFmt numFmtId="196" formatCode="&quot;฿&quot;#,##0_);[Red]\(&quot;฿&quot;#,##0\)"/>
    <numFmt numFmtId="197" formatCode="&quot;฿&quot;#,##0.00_);\(&quot;฿&quot;#,##0.00\)"/>
    <numFmt numFmtId="198" formatCode="&quot;฿&quot;#,##0.00_);[Red]\(&quot;฿&quot;#,##0.00\)"/>
    <numFmt numFmtId="199" formatCode="_(&quot;฿&quot;* #,##0_);_(&quot;฿&quot;* \(#,##0\);_(&quot;฿&quot;* &quot;-&quot;_);_(@_)"/>
    <numFmt numFmtId="200" formatCode="_(&quot;฿&quot;* #,##0.00_);_(&quot;฿&quot;* \(#,##0.00\);_(&quot;฿&quot;* &quot;-&quot;??_);_(@_)"/>
    <numFmt numFmtId="201" formatCode="\t&quot;฿&quot;#,##0_);\(\t&quot;฿&quot;#,##0\)"/>
    <numFmt numFmtId="202" formatCode="\t&quot;฿&quot;#,##0_);[Red]\(\t&quot;฿&quot;#,##0\)"/>
    <numFmt numFmtId="203" formatCode="\t&quot;฿&quot;#,##0.00_);\(\t&quot;฿&quot;#,##0.00\)"/>
    <numFmt numFmtId="204" formatCode="\t&quot;฿&quot;#,##0.00_);[Red]\(\t&quot;฿&quot;#,##0.00\)"/>
    <numFmt numFmtId="205" formatCode="\t&quot;$&quot;#,##0_);\(\t&quot;$&quot;#,##0\)"/>
    <numFmt numFmtId="206" formatCode="\t&quot;$&quot;#,##0_);[Red]\(\t&quot;$&quot;#,##0\)"/>
    <numFmt numFmtId="207" formatCode="\t&quot;$&quot;#,##0.00_);\(\t&quot;$&quot;#,##0.00\)"/>
    <numFmt numFmtId="208" formatCode="\t&quot;$&quot;#,##0.00_);[Red]\(\t&quot;$&quot;#,##0.00\)"/>
    <numFmt numFmtId="209" formatCode="#,##0\ ;\(#,##0\)"/>
    <numFmt numFmtId="210" formatCode="#,##0.00\ ;\(#,##0.00\)"/>
    <numFmt numFmtId="211" formatCode="0.0%"/>
    <numFmt numFmtId="212" formatCode="0.00_)"/>
    <numFmt numFmtId="213" formatCode="_(* #,##0_);_(* \(#,##0\);_(* &quot;-&quot;??_);_(@_)"/>
    <numFmt numFmtId="214" formatCode="dd\-mmm\-yy_)"/>
    <numFmt numFmtId="215" formatCode="#,##0.00\ &quot;F&quot;;\-#,##0.00\ &quot;F&quot;"/>
    <numFmt numFmtId="216" formatCode="_-* #,##0_-;\-* #,##0_-;_-* &quot;-&quot;??_-;_-@_-"/>
    <numFmt numFmtId="217" formatCode="#,##0;\(#,##0\)"/>
    <numFmt numFmtId="218" formatCode="#,##0.00;\(#,##0.00\)"/>
    <numFmt numFmtId="219" formatCode="_(* #,##0.000_);_(* \(#,##0.000\);_(* &quot;-&quot;??_);_(@_)"/>
    <numFmt numFmtId="220" formatCode="_(* #,##0.0000_);_(* \(#,##0.0000\);_(* &quot;-&quot;??_);_(@_)"/>
    <numFmt numFmtId="221" formatCode="_(* #,##0.0_);_(* \(#,##0.0\);_(* &quot;-&quot;??_);_(@_)"/>
    <numFmt numFmtId="222" formatCode="#,##0.0_);\(#,##0.0\)"/>
    <numFmt numFmtId="223" formatCode="#,##0.0\ ;\(#,##0.0\)"/>
    <numFmt numFmtId="224" formatCode="#,##0.000\ ;\(#,##0.000\)"/>
    <numFmt numFmtId="225" formatCode="#,##0.0000\ ;\(#,##0.0000\)"/>
    <numFmt numFmtId="226" formatCode="_-* #,##0.0_-;\-* #,##0.0_-;_-* &quot;-&quot;??_-;_-@_-"/>
    <numFmt numFmtId="227" formatCode="#,##0.0;\(#,##0.0\)"/>
    <numFmt numFmtId="228" formatCode="\-"/>
    <numFmt numFmtId="229" formatCode="&quot;Yes&quot;;&quot;Yes&quot;;&quot;No&quot;"/>
    <numFmt numFmtId="230" formatCode="&quot;True&quot;;&quot;True&quot;;&quot;False&quot;"/>
    <numFmt numFmtId="231" formatCode="&quot;On&quot;;&quot;On&quot;;&quot;Off&quot;"/>
    <numFmt numFmtId="232" formatCode="[$€-2]\ #,##0.00_);[Red]\([$€-2]\ #,##0.00\)"/>
    <numFmt numFmtId="233" formatCode="#,##0.0_);[Red]\(#,##0.0\)"/>
    <numFmt numFmtId="234" formatCode="[$-409]dddd\,\ mmmm\ dd\,\ yyyy"/>
    <numFmt numFmtId="235" formatCode="[$-409]h:mm:ss\ AM/PM"/>
    <numFmt numFmtId="236" formatCode="_-* #,##0.0_-;\-* #,##0.0_-;_-* &quot;-&quot;?_-;_-@_-"/>
    <numFmt numFmtId="237" formatCode="0.000"/>
    <numFmt numFmtId="238" formatCode="0.0000"/>
    <numFmt numFmtId="239" formatCode="0.0"/>
  </numFmts>
  <fonts count="54">
    <font>
      <sz val="11"/>
      <name val="Times New Roman"/>
      <family val="1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10"/>
      <name val="Arial"/>
      <family val="2"/>
    </font>
    <font>
      <sz val="14"/>
      <name val="AngsanaUPC"/>
      <family val="1"/>
    </font>
    <font>
      <sz val="8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u val="single"/>
      <sz val="14.25"/>
      <color indexed="12"/>
      <name val="Cordia New"/>
      <family val="2"/>
    </font>
    <font>
      <u val="single"/>
      <sz val="11"/>
      <color indexed="36"/>
      <name val="Times New Roman"/>
      <family val="1"/>
    </font>
    <font>
      <sz val="14"/>
      <name val="Cordia New"/>
      <family val="2"/>
    </font>
    <font>
      <b/>
      <sz val="10"/>
      <name val="Arial"/>
      <family val="2"/>
    </font>
    <font>
      <sz val="10"/>
      <name val="ApFont"/>
      <family val="0"/>
    </font>
    <font>
      <i/>
      <sz val="10"/>
      <name val="Arial"/>
      <family val="2"/>
    </font>
    <font>
      <sz val="15"/>
      <name val="Angsana New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Tahoma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u val="single"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theme="1"/>
      <name val="Arial"/>
      <family val="2"/>
    </font>
    <font>
      <u val="single"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74">
    <xf numFmtId="3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215" fontId="6" fillId="0" borderId="0">
      <alignment/>
      <protection/>
    </xf>
    <xf numFmtId="198" fontId="4" fillId="0" borderId="0" applyFont="0" applyFill="0" applyBorder="0" applyAlignment="0" applyProtection="0"/>
    <xf numFmtId="196" fontId="4" fillId="0" borderId="0" applyFont="0" applyFill="0" applyBorder="0" applyAlignment="0" applyProtection="0"/>
    <xf numFmtId="214" fontId="6" fillId="0" borderId="0">
      <alignment/>
      <protection/>
    </xf>
    <xf numFmtId="211" fontId="6" fillId="0" borderId="0">
      <alignment/>
      <protection/>
    </xf>
    <xf numFmtId="0" fontId="4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1" fillId="29" borderId="0" applyNumberFormat="0" applyBorder="0" applyAlignment="0" applyProtection="0"/>
    <xf numFmtId="38" fontId="7" fillId="30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5" fillId="31" borderId="1" applyNumberFormat="0" applyAlignment="0" applyProtection="0"/>
    <xf numFmtId="10" fontId="7" fillId="32" borderId="6" applyNumberFormat="0" applyBorder="0" applyAlignment="0" applyProtection="0"/>
    <xf numFmtId="0" fontId="46" fillId="0" borderId="7" applyNumberFormat="0" applyFill="0" applyAlignment="0" applyProtection="0"/>
    <xf numFmtId="0" fontId="47" fillId="33" borderId="0" applyNumberFormat="0" applyBorder="0" applyAlignment="0" applyProtection="0"/>
    <xf numFmtId="37" fontId="8" fillId="0" borderId="0">
      <alignment/>
      <protection/>
    </xf>
    <xf numFmtId="212" fontId="9" fillId="0" borderId="0">
      <alignment/>
      <protection/>
    </xf>
    <xf numFmtId="0" fontId="14" fillId="0" borderId="0">
      <alignment/>
      <protection/>
    </xf>
    <xf numFmtId="0" fontId="0" fillId="34" borderId="8" applyNumberFormat="0" applyFont="0" applyAlignment="0" applyProtection="0"/>
    <xf numFmtId="0" fontId="48" fillId="27" borderId="9" applyNumberFormat="0" applyAlignment="0" applyProtection="0"/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1" fontId="5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1" applyNumberFormat="0" applyFill="0" applyAlignment="0" applyProtection="0"/>
    <xf numFmtId="0" fontId="51" fillId="0" borderId="0" applyNumberFormat="0" applyFill="0" applyBorder="0" applyAlignment="0" applyProtection="0"/>
  </cellStyleXfs>
  <cellXfs count="179">
    <xf numFmtId="39" fontId="0" fillId="0" borderId="0" xfId="0" applyAlignment="1">
      <alignment/>
    </xf>
    <xf numFmtId="39" fontId="5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 horizontal="right"/>
    </xf>
    <xf numFmtId="39" fontId="5" fillId="0" borderId="0" xfId="0" applyFont="1" applyAlignment="1">
      <alignment/>
    </xf>
    <xf numFmtId="192" fontId="5" fillId="0" borderId="0" xfId="44" applyNumberFormat="1" applyFont="1" applyFill="1" applyBorder="1" applyAlignment="1">
      <alignment/>
    </xf>
    <xf numFmtId="37" fontId="5" fillId="0" borderId="0" xfId="0" applyNumberFormat="1" applyFont="1" applyFill="1" applyAlignment="1">
      <alignment horizontal="right"/>
    </xf>
    <xf numFmtId="37" fontId="13" fillId="0" borderId="0" xfId="0" applyNumberFormat="1" applyFont="1" applyFill="1" applyAlignment="1">
      <alignment horizontal="left"/>
    </xf>
    <xf numFmtId="39" fontId="13" fillId="0" borderId="0" xfId="0" applyFont="1" applyAlignment="1">
      <alignment/>
    </xf>
    <xf numFmtId="39" fontId="5" fillId="0" borderId="0" xfId="0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40" fontId="5" fillId="0" borderId="0" xfId="42" applyFont="1" applyAlignment="1">
      <alignment horizontal="centerContinuous"/>
    </xf>
    <xf numFmtId="49" fontId="13" fillId="0" borderId="0" xfId="0" applyNumberFormat="1" applyFont="1" applyAlignment="1" quotePrefix="1">
      <alignment horizontal="left"/>
    </xf>
    <xf numFmtId="49" fontId="5" fillId="0" borderId="0" xfId="0" applyNumberFormat="1" applyFont="1" applyAlignment="1" quotePrefix="1">
      <alignment horizontal="centerContinuous"/>
    </xf>
    <xf numFmtId="49" fontId="13" fillId="0" borderId="0" xfId="0" applyNumberFormat="1" applyFont="1" applyAlignment="1">
      <alignment horizontal="left"/>
    </xf>
    <xf numFmtId="49" fontId="13" fillId="0" borderId="0" xfId="0" applyNumberFormat="1" applyFont="1" applyBorder="1" applyAlignment="1" quotePrefix="1">
      <alignment horizontal="left"/>
    </xf>
    <xf numFmtId="39" fontId="5" fillId="0" borderId="0" xfId="0" applyFont="1" applyAlignment="1">
      <alignment horizontal="center"/>
    </xf>
    <xf numFmtId="39" fontId="5" fillId="0" borderId="12" xfId="0" applyFont="1" applyBorder="1" applyAlignment="1">
      <alignment horizontal="center"/>
    </xf>
    <xf numFmtId="39" fontId="5" fillId="0" borderId="0" xfId="0" applyFont="1" applyBorder="1" applyAlignment="1">
      <alignment horizontal="center"/>
    </xf>
    <xf numFmtId="192" fontId="5" fillId="0" borderId="0" xfId="42" applyNumberFormat="1" applyFont="1" applyBorder="1" applyAlignment="1">
      <alignment horizontal="center"/>
    </xf>
    <xf numFmtId="192" fontId="5" fillId="0" borderId="0" xfId="42" applyNumberFormat="1" applyFont="1" applyBorder="1" applyAlignment="1">
      <alignment/>
    </xf>
    <xf numFmtId="192" fontId="5" fillId="0" borderId="0" xfId="0" applyNumberFormat="1" applyFont="1" applyAlignment="1">
      <alignment/>
    </xf>
    <xf numFmtId="192" fontId="5" fillId="0" borderId="13" xfId="42" applyNumberFormat="1" applyFont="1" applyBorder="1" applyAlignment="1">
      <alignment horizontal="center"/>
    </xf>
    <xf numFmtId="192" fontId="13" fillId="0" borderId="0" xfId="0" applyNumberFormat="1" applyFont="1" applyAlignment="1">
      <alignment/>
    </xf>
    <xf numFmtId="0" fontId="5" fillId="0" borderId="0" xfId="65" applyFont="1" applyAlignment="1">
      <alignment horizontal="center"/>
      <protection/>
    </xf>
    <xf numFmtId="0" fontId="5" fillId="0" borderId="12" xfId="65" applyFont="1" applyBorder="1" applyAlignment="1">
      <alignment horizontal="center"/>
      <protection/>
    </xf>
    <xf numFmtId="192" fontId="5" fillId="0" borderId="0" xfId="44" applyNumberFormat="1" applyFont="1" applyFill="1" applyBorder="1" applyAlignment="1">
      <alignment horizontal="center"/>
    </xf>
    <xf numFmtId="192" fontId="5" fillId="0" borderId="13" xfId="44" applyNumberFormat="1" applyFont="1" applyFill="1" applyBorder="1" applyAlignment="1">
      <alignment horizontal="center"/>
    </xf>
    <xf numFmtId="192" fontId="5" fillId="0" borderId="14" xfId="44" applyNumberFormat="1" applyFont="1" applyFill="1" applyBorder="1" applyAlignment="1">
      <alignment horizontal="center"/>
    </xf>
    <xf numFmtId="192" fontId="5" fillId="0" borderId="15" xfId="44" applyNumberFormat="1" applyFont="1" applyFill="1" applyBorder="1" applyAlignment="1">
      <alignment horizontal="center"/>
    </xf>
    <xf numFmtId="192" fontId="5" fillId="0" borderId="14" xfId="42" applyNumberFormat="1" applyFont="1" applyBorder="1" applyAlignment="1">
      <alignment horizontal="center"/>
    </xf>
    <xf numFmtId="192" fontId="5" fillId="0" borderId="15" xfId="42" applyNumberFormat="1" applyFont="1" applyBorder="1" applyAlignment="1">
      <alignment horizontal="center"/>
    </xf>
    <xf numFmtId="39" fontId="50" fillId="0" borderId="0" xfId="0" applyFont="1" applyFill="1" applyAlignment="1">
      <alignment/>
    </xf>
    <xf numFmtId="39" fontId="35" fillId="0" borderId="0" xfId="0" applyFont="1" applyFill="1" applyAlignment="1">
      <alignment horizontal="centerContinuous"/>
    </xf>
    <xf numFmtId="40" fontId="35" fillId="0" borderId="0" xfId="42" applyFont="1" applyFill="1" applyAlignment="1">
      <alignment horizontal="centerContinuous"/>
    </xf>
    <xf numFmtId="49" fontId="35" fillId="0" borderId="0" xfId="0" applyNumberFormat="1" applyFont="1" applyFill="1" applyAlignment="1">
      <alignment horizontal="centerContinuous"/>
    </xf>
    <xf numFmtId="39" fontId="35" fillId="0" borderId="0" xfId="0" applyFont="1" applyFill="1" applyAlignment="1">
      <alignment/>
    </xf>
    <xf numFmtId="49" fontId="35" fillId="0" borderId="0" xfId="0" applyNumberFormat="1" applyFont="1" applyFill="1" applyAlignment="1" quotePrefix="1">
      <alignment horizontal="centerContinuous"/>
    </xf>
    <xf numFmtId="49" fontId="35" fillId="0" borderId="0" xfId="0" applyNumberFormat="1" applyFont="1" applyFill="1" applyAlignment="1" quotePrefix="1">
      <alignment horizontal="left"/>
    </xf>
    <xf numFmtId="49" fontId="52" fillId="0" borderId="0" xfId="0" applyNumberFormat="1" applyFont="1" applyFill="1" applyAlignment="1" quotePrefix="1">
      <alignment horizontal="left"/>
    </xf>
    <xf numFmtId="49" fontId="35" fillId="0" borderId="0" xfId="0" applyNumberFormat="1" applyFont="1" applyFill="1" applyBorder="1" applyAlignment="1">
      <alignment horizontal="right"/>
    </xf>
    <xf numFmtId="49" fontId="35" fillId="0" borderId="0" xfId="0" applyNumberFormat="1" applyFont="1" applyFill="1" applyBorder="1" applyAlignment="1">
      <alignment horizontal="center"/>
    </xf>
    <xf numFmtId="49" fontId="53" fillId="0" borderId="0" xfId="0" applyNumberFormat="1" applyFont="1" applyFill="1" applyBorder="1" applyAlignment="1">
      <alignment/>
    </xf>
    <xf numFmtId="0" fontId="35" fillId="0" borderId="12" xfId="0" applyNumberFormat="1" applyFont="1" applyFill="1" applyBorder="1" applyAlignment="1" quotePrefix="1">
      <alignment horizontal="center"/>
    </xf>
    <xf numFmtId="0" fontId="35" fillId="0" borderId="0" xfId="0" applyNumberFormat="1" applyFont="1" applyFill="1" applyBorder="1" applyAlignment="1">
      <alignment/>
    </xf>
    <xf numFmtId="49" fontId="53" fillId="0" borderId="0" xfId="0" applyNumberFormat="1" applyFont="1" applyFill="1" applyBorder="1" applyAlignment="1">
      <alignment horizontal="center"/>
    </xf>
    <xf numFmtId="0" fontId="35" fillId="0" borderId="0" xfId="0" applyNumberFormat="1" applyFont="1" applyFill="1" applyBorder="1" applyAlignment="1">
      <alignment horizontal="center"/>
    </xf>
    <xf numFmtId="37" fontId="53" fillId="0" borderId="0" xfId="0" applyNumberFormat="1" applyFont="1" applyFill="1" applyAlignment="1">
      <alignment horizontal="center"/>
    </xf>
    <xf numFmtId="0" fontId="35" fillId="0" borderId="0" xfId="0" applyNumberFormat="1" applyFont="1" applyFill="1" applyBorder="1" applyAlignment="1" quotePrefix="1">
      <alignment horizontal="center"/>
    </xf>
    <xf numFmtId="49" fontId="35" fillId="0" borderId="0" xfId="0" applyNumberFormat="1" applyFont="1" applyFill="1" applyAlignment="1">
      <alignment/>
    </xf>
    <xf numFmtId="0" fontId="35" fillId="0" borderId="0" xfId="42" applyNumberFormat="1" applyFont="1" applyFill="1" applyBorder="1" applyAlignment="1">
      <alignment horizontal="center"/>
    </xf>
    <xf numFmtId="210" fontId="35" fillId="0" borderId="0" xfId="0" applyNumberFormat="1" applyFont="1" applyFill="1" applyAlignment="1">
      <alignment/>
    </xf>
    <xf numFmtId="49" fontId="52" fillId="0" borderId="0" xfId="0" applyNumberFormat="1" applyFont="1" applyFill="1" applyAlignment="1">
      <alignment horizontal="center"/>
    </xf>
    <xf numFmtId="210" fontId="35" fillId="0" borderId="0" xfId="0" applyNumberFormat="1" applyFont="1" applyFill="1" applyBorder="1" applyAlignment="1">
      <alignment/>
    </xf>
    <xf numFmtId="192" fontId="35" fillId="0" borderId="0" xfId="0" applyNumberFormat="1" applyFont="1" applyFill="1" applyBorder="1" applyAlignment="1">
      <alignment/>
    </xf>
    <xf numFmtId="192" fontId="35" fillId="0" borderId="0" xfId="0" applyNumberFormat="1" applyFont="1" applyFill="1" applyAlignment="1">
      <alignment/>
    </xf>
    <xf numFmtId="39" fontId="35" fillId="0" borderId="0" xfId="0" applyFont="1" applyFill="1" applyBorder="1" applyAlignment="1">
      <alignment/>
    </xf>
    <xf numFmtId="39" fontId="35" fillId="0" borderId="0" xfId="0" applyFont="1" applyFill="1" applyAlignment="1">
      <alignment horizontal="left"/>
    </xf>
    <xf numFmtId="0" fontId="35" fillId="0" borderId="0" xfId="0" applyNumberFormat="1" applyFont="1" applyFill="1" applyAlignment="1">
      <alignment/>
    </xf>
    <xf numFmtId="0" fontId="52" fillId="0" borderId="0" xfId="0" applyNumberFormat="1" applyFont="1" applyFill="1" applyAlignment="1">
      <alignment horizontal="center"/>
    </xf>
    <xf numFmtId="192" fontId="35" fillId="0" borderId="16" xfId="44" applyNumberFormat="1" applyFont="1" applyFill="1" applyBorder="1" applyAlignment="1">
      <alignment/>
    </xf>
    <xf numFmtId="40" fontId="35" fillId="0" borderId="0" xfId="42" applyFont="1" applyFill="1" applyAlignment="1">
      <alignment/>
    </xf>
    <xf numFmtId="192" fontId="35" fillId="0" borderId="0" xfId="44" applyNumberFormat="1" applyFont="1" applyFill="1" applyAlignment="1">
      <alignment/>
    </xf>
    <xf numFmtId="40" fontId="35" fillId="0" borderId="0" xfId="42" applyFont="1" applyFill="1" applyBorder="1" applyAlignment="1">
      <alignment/>
    </xf>
    <xf numFmtId="192" fontId="35" fillId="0" borderId="17" xfId="44" applyNumberFormat="1" applyFont="1" applyFill="1" applyBorder="1" applyAlignment="1">
      <alignment/>
    </xf>
    <xf numFmtId="39" fontId="52" fillId="0" borderId="0" xfId="0" applyFont="1" applyFill="1" applyAlignment="1">
      <alignment/>
    </xf>
    <xf numFmtId="49" fontId="52" fillId="0" borderId="0" xfId="0" applyNumberFormat="1" applyFont="1" applyFill="1" applyAlignment="1">
      <alignment horizontal="centerContinuous"/>
    </xf>
    <xf numFmtId="49" fontId="52" fillId="0" borderId="0" xfId="0" applyNumberFormat="1" applyFont="1" applyFill="1" applyAlignment="1" quotePrefix="1">
      <alignment horizontal="centerContinuous"/>
    </xf>
    <xf numFmtId="49" fontId="35" fillId="0" borderId="0" xfId="0" applyNumberFormat="1" applyFont="1" applyFill="1" applyAlignment="1">
      <alignment horizontal="center"/>
    </xf>
    <xf numFmtId="192" fontId="35" fillId="0" borderId="0" xfId="0" applyNumberFormat="1" applyFont="1" applyFill="1" applyAlignment="1">
      <alignment horizontal="right"/>
    </xf>
    <xf numFmtId="192" fontId="35" fillId="0" borderId="0" xfId="44" applyNumberFormat="1" applyFont="1" applyFill="1" applyBorder="1" applyAlignment="1">
      <alignment horizontal="right"/>
    </xf>
    <xf numFmtId="192" fontId="35" fillId="0" borderId="0" xfId="42" applyNumberFormat="1" applyFont="1" applyFill="1" applyBorder="1" applyAlignment="1">
      <alignment horizontal="right"/>
    </xf>
    <xf numFmtId="192" fontId="35" fillId="0" borderId="0" xfId="44" applyNumberFormat="1" applyFont="1" applyFill="1" applyAlignment="1">
      <alignment horizontal="right"/>
    </xf>
    <xf numFmtId="192" fontId="35" fillId="0" borderId="0" xfId="42" applyNumberFormat="1" applyFont="1" applyFill="1" applyAlignment="1">
      <alignment horizontal="right"/>
    </xf>
    <xf numFmtId="192" fontId="35" fillId="0" borderId="16" xfId="44" applyNumberFormat="1" applyFont="1" applyFill="1" applyBorder="1" applyAlignment="1">
      <alignment horizontal="right"/>
    </xf>
    <xf numFmtId="209" fontId="35" fillId="0" borderId="0" xfId="0" applyNumberFormat="1" applyFont="1" applyFill="1" applyAlignment="1">
      <alignment/>
    </xf>
    <xf numFmtId="192" fontId="35" fillId="0" borderId="18" xfId="44" applyNumberFormat="1" applyFont="1" applyFill="1" applyBorder="1" applyAlignment="1">
      <alignment horizontal="right"/>
    </xf>
    <xf numFmtId="213" fontId="35" fillId="0" borderId="0" xfId="42" applyNumberFormat="1" applyFont="1" applyFill="1" applyAlignment="1">
      <alignment/>
    </xf>
    <xf numFmtId="192" fontId="35" fillId="0" borderId="0" xfId="44" applyNumberFormat="1" applyFont="1" applyFill="1" applyBorder="1" applyAlignment="1">
      <alignment/>
    </xf>
    <xf numFmtId="39" fontId="35" fillId="0" borderId="0" xfId="0" applyFont="1" applyFill="1" applyAlignment="1" quotePrefix="1">
      <alignment/>
    </xf>
    <xf numFmtId="49" fontId="52" fillId="0" borderId="0" xfId="0" applyNumberFormat="1" applyFont="1" applyFill="1" applyBorder="1" applyAlignment="1">
      <alignment horizontal="center"/>
    </xf>
    <xf numFmtId="192" fontId="35" fillId="0" borderId="12" xfId="0" applyNumberFormat="1" applyFont="1" applyFill="1" applyBorder="1" applyAlignment="1">
      <alignment/>
    </xf>
    <xf numFmtId="39" fontId="50" fillId="0" borderId="19" xfId="0" applyFont="1" applyFill="1" applyBorder="1" applyAlignment="1">
      <alignment/>
    </xf>
    <xf numFmtId="39" fontId="35" fillId="0" borderId="19" xfId="0" applyFont="1" applyFill="1" applyBorder="1" applyAlignment="1">
      <alignment/>
    </xf>
    <xf numFmtId="192" fontId="35" fillId="0" borderId="0" xfId="42" applyNumberFormat="1" applyFont="1" applyFill="1" applyBorder="1" applyAlignment="1">
      <alignment/>
    </xf>
    <xf numFmtId="49" fontId="35" fillId="0" borderId="0" xfId="0" applyNumberFormat="1" applyFont="1" applyFill="1" applyAlignment="1">
      <alignment horizontal="left"/>
    </xf>
    <xf numFmtId="3" fontId="35" fillId="0" borderId="0" xfId="0" applyNumberFormat="1" applyFont="1" applyFill="1" applyAlignment="1">
      <alignment/>
    </xf>
    <xf numFmtId="39" fontId="50" fillId="0" borderId="0" xfId="0" applyFont="1" applyFill="1" applyBorder="1" applyAlignment="1">
      <alignment/>
    </xf>
    <xf numFmtId="37" fontId="35" fillId="0" borderId="0" xfId="0" applyNumberFormat="1" applyFont="1" applyFill="1" applyAlignment="1">
      <alignment horizontal="right"/>
    </xf>
    <xf numFmtId="37" fontId="50" fillId="0" borderId="0" xfId="0" applyNumberFormat="1" applyFont="1" applyFill="1" applyAlignment="1">
      <alignment horizontal="left"/>
    </xf>
    <xf numFmtId="192" fontId="35" fillId="0" borderId="0" xfId="0" applyNumberFormat="1" applyFont="1" applyFill="1" applyAlignment="1" quotePrefix="1">
      <alignment horizontal="right"/>
    </xf>
    <xf numFmtId="0" fontId="53" fillId="0" borderId="0" xfId="0" applyNumberFormat="1" applyFont="1" applyFill="1" applyBorder="1" applyAlignment="1" quotePrefix="1">
      <alignment horizontal="center"/>
    </xf>
    <xf numFmtId="192" fontId="35" fillId="0" borderId="12" xfId="44" applyNumberFormat="1" applyFont="1" applyFill="1" applyBorder="1" applyAlignment="1">
      <alignment horizontal="right"/>
    </xf>
    <xf numFmtId="0" fontId="50" fillId="0" borderId="0" xfId="0" applyNumberFormat="1" applyFont="1" applyFill="1" applyAlignment="1">
      <alignment/>
    </xf>
    <xf numFmtId="37" fontId="35" fillId="0" borderId="0" xfId="0" applyNumberFormat="1" applyFont="1" applyFill="1" applyAlignment="1">
      <alignment/>
    </xf>
    <xf numFmtId="192" fontId="35" fillId="0" borderId="12" xfId="44" applyNumberFormat="1" applyFont="1" applyFill="1" applyBorder="1" applyAlignment="1">
      <alignment/>
    </xf>
    <xf numFmtId="213" fontId="35" fillId="0" borderId="0" xfId="42" applyNumberFormat="1" applyFont="1" applyFill="1" applyBorder="1" applyAlignment="1">
      <alignment/>
    </xf>
    <xf numFmtId="217" fontId="35" fillId="0" borderId="0" xfId="0" applyNumberFormat="1" applyFont="1" applyFill="1" applyBorder="1" applyAlignment="1">
      <alignment/>
    </xf>
    <xf numFmtId="213" fontId="35" fillId="0" borderId="0" xfId="42" applyNumberFormat="1" applyFont="1" applyFill="1" applyAlignment="1">
      <alignment horizontal="centerContinuous"/>
    </xf>
    <xf numFmtId="213" fontId="35" fillId="0" borderId="0" xfId="42" applyNumberFormat="1" applyFont="1" applyFill="1" applyBorder="1" applyAlignment="1">
      <alignment horizontal="centerContinuous"/>
    </xf>
    <xf numFmtId="40" fontId="35" fillId="0" borderId="0" xfId="0" applyNumberFormat="1" applyFont="1" applyFill="1" applyAlignment="1">
      <alignment/>
    </xf>
    <xf numFmtId="213" fontId="35" fillId="0" borderId="0" xfId="44" applyNumberFormat="1" applyFont="1" applyFill="1" applyBorder="1" applyAlignment="1">
      <alignment/>
    </xf>
    <xf numFmtId="40" fontId="50" fillId="0" borderId="0" xfId="0" applyNumberFormat="1" applyFont="1" applyFill="1" applyAlignment="1">
      <alignment/>
    </xf>
    <xf numFmtId="192" fontId="35" fillId="0" borderId="13" xfId="44" applyNumberFormat="1" applyFont="1" applyFill="1" applyBorder="1" applyAlignment="1">
      <alignment horizontal="right"/>
    </xf>
    <xf numFmtId="192" fontId="5" fillId="0" borderId="0" xfId="44" applyNumberFormat="1" applyFont="1" applyFill="1" applyAlignment="1">
      <alignment/>
    </xf>
    <xf numFmtId="192" fontId="5" fillId="0" borderId="16" xfId="44" applyNumberFormat="1" applyFont="1" applyFill="1" applyBorder="1" applyAlignment="1">
      <alignment/>
    </xf>
    <xf numFmtId="192" fontId="5" fillId="0" borderId="12" xfId="44" applyNumberFormat="1" applyFont="1" applyFill="1" applyBorder="1" applyAlignment="1">
      <alignment horizontal="right"/>
    </xf>
    <xf numFmtId="192" fontId="5" fillId="0" borderId="0" xfId="44" applyNumberFormat="1" applyFont="1" applyFill="1" applyBorder="1" applyAlignment="1">
      <alignment horizontal="right"/>
    </xf>
    <xf numFmtId="39" fontId="5" fillId="0" borderId="17" xfId="0" applyNumberFormat="1" applyFont="1" applyFill="1" applyBorder="1" applyAlignment="1">
      <alignment/>
    </xf>
    <xf numFmtId="192" fontId="5" fillId="0" borderId="0" xfId="44" applyNumberFormat="1" applyFont="1" applyFill="1" applyAlignment="1">
      <alignment horizontal="right"/>
    </xf>
    <xf numFmtId="192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49" fontId="35" fillId="0" borderId="0" xfId="0" applyNumberFormat="1" applyFont="1" applyFill="1" applyAlignment="1" quotePrefix="1">
      <alignment horizontal="center"/>
    </xf>
    <xf numFmtId="192" fontId="5" fillId="0" borderId="0" xfId="42" applyNumberFormat="1" applyFont="1" applyFill="1" applyAlignment="1">
      <alignment/>
    </xf>
    <xf numFmtId="192" fontId="5" fillId="0" borderId="12" xfId="0" applyNumberFormat="1" applyFont="1" applyFill="1" applyBorder="1" applyAlignment="1">
      <alignment/>
    </xf>
    <xf numFmtId="213" fontId="5" fillId="0" borderId="0" xfId="44" applyNumberFormat="1" applyFont="1" applyFill="1" applyBorder="1" applyAlignment="1">
      <alignment/>
    </xf>
    <xf numFmtId="192" fontId="5" fillId="0" borderId="12" xfId="44" applyNumberFormat="1" applyFont="1" applyFill="1" applyBorder="1" applyAlignment="1">
      <alignment/>
    </xf>
    <xf numFmtId="192" fontId="5" fillId="0" borderId="17" xfId="44" applyNumberFormat="1" applyFont="1" applyFill="1" applyBorder="1" applyAlignment="1">
      <alignment/>
    </xf>
    <xf numFmtId="39" fontId="5" fillId="0" borderId="0" xfId="0" applyFont="1" applyFill="1" applyBorder="1" applyAlignment="1">
      <alignment/>
    </xf>
    <xf numFmtId="49" fontId="15" fillId="0" borderId="0" xfId="0" applyNumberFormat="1" applyFont="1" applyFill="1" applyAlignment="1">
      <alignment horizontal="center"/>
    </xf>
    <xf numFmtId="210" fontId="5" fillId="0" borderId="0" xfId="0" applyNumberFormat="1" applyFont="1" applyFill="1" applyBorder="1" applyAlignment="1">
      <alignment/>
    </xf>
    <xf numFmtId="2" fontId="15" fillId="0" borderId="0" xfId="0" applyNumberFormat="1" applyFont="1" applyFill="1" applyAlignment="1">
      <alignment horizontal="center"/>
    </xf>
    <xf numFmtId="37" fontId="15" fillId="0" borderId="0" xfId="0" applyNumberFormat="1" applyFont="1" applyFill="1" applyBorder="1" applyAlignment="1">
      <alignment horizontal="center"/>
    </xf>
    <xf numFmtId="39" fontId="5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>
      <alignment/>
    </xf>
    <xf numFmtId="39" fontId="36" fillId="0" borderId="0" xfId="0" applyFont="1" applyFill="1" applyAlignment="1">
      <alignment/>
    </xf>
    <xf numFmtId="192" fontId="36" fillId="0" borderId="0" xfId="0" applyNumberFormat="1" applyFont="1" applyFill="1" applyAlignment="1">
      <alignment/>
    </xf>
    <xf numFmtId="40" fontId="35" fillId="0" borderId="0" xfId="0" applyNumberFormat="1" applyFont="1" applyFill="1" applyBorder="1" applyAlignment="1">
      <alignment/>
    </xf>
    <xf numFmtId="192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9" fontId="35" fillId="0" borderId="0" xfId="0" applyNumberFormat="1" applyFont="1" applyFill="1" applyBorder="1" applyAlignment="1">
      <alignment/>
    </xf>
    <xf numFmtId="37" fontId="35" fillId="0" borderId="0" xfId="0" applyNumberFormat="1" applyFont="1" applyFill="1" applyBorder="1" applyAlignment="1">
      <alignment/>
    </xf>
    <xf numFmtId="37" fontId="35" fillId="0" borderId="17" xfId="0" applyNumberFormat="1" applyFont="1" applyFill="1" applyBorder="1" applyAlignment="1">
      <alignment/>
    </xf>
    <xf numFmtId="43" fontId="35" fillId="0" borderId="0" xfId="0" applyNumberFormat="1" applyFont="1" applyFill="1" applyBorder="1" applyAlignment="1">
      <alignment/>
    </xf>
    <xf numFmtId="39" fontId="5" fillId="6" borderId="0" xfId="0" applyFont="1" applyFill="1" applyAlignment="1">
      <alignment/>
    </xf>
    <xf numFmtId="39" fontId="0" fillId="0" borderId="0" xfId="0" applyFont="1" applyFill="1" applyAlignment="1">
      <alignment/>
    </xf>
    <xf numFmtId="192" fontId="16" fillId="0" borderId="0" xfId="44" applyNumberFormat="1" applyFont="1" applyFill="1" applyBorder="1" applyAlignment="1">
      <alignment horizontal="center"/>
    </xf>
    <xf numFmtId="192" fontId="16" fillId="0" borderId="0" xfId="44" applyNumberFormat="1" applyFont="1" applyFill="1" applyBorder="1" applyAlignment="1">
      <alignment/>
    </xf>
    <xf numFmtId="39" fontId="13" fillId="0" borderId="0" xfId="0" applyFont="1" applyFill="1" applyAlignment="1">
      <alignment/>
    </xf>
    <xf numFmtId="192" fontId="5" fillId="0" borderId="12" xfId="44" applyNumberFormat="1" applyFont="1" applyFill="1" applyBorder="1" applyAlignment="1">
      <alignment horizontal="center"/>
    </xf>
    <xf numFmtId="39" fontId="15" fillId="0" borderId="0" xfId="0" applyFont="1" applyFill="1" applyAlignment="1">
      <alignment horizontal="center"/>
    </xf>
    <xf numFmtId="37" fontId="15" fillId="0" borderId="0" xfId="0" applyNumberFormat="1" applyFont="1" applyFill="1" applyAlignment="1">
      <alignment horizontal="center"/>
    </xf>
    <xf numFmtId="37" fontId="5" fillId="0" borderId="0" xfId="0" applyNumberFormat="1" applyFont="1" applyBorder="1" applyAlignment="1">
      <alignment horizontal="right"/>
    </xf>
    <xf numFmtId="37" fontId="5" fillId="0" borderId="0" xfId="0" applyNumberFormat="1" applyFont="1" applyAlignment="1">
      <alignment horizontal="right"/>
    </xf>
    <xf numFmtId="0" fontId="5" fillId="0" borderId="0" xfId="65" applyFont="1" applyBorder="1" applyAlignment="1">
      <alignment horizontal="center"/>
      <protection/>
    </xf>
    <xf numFmtId="49" fontId="35" fillId="0" borderId="12" xfId="0" applyNumberFormat="1" applyFont="1" applyFill="1" applyBorder="1" applyAlignment="1">
      <alignment horizontal="center"/>
    </xf>
    <xf numFmtId="209" fontId="5" fillId="0" borderId="0" xfId="0" applyNumberFormat="1" applyFont="1" applyFill="1" applyAlignment="1">
      <alignment/>
    </xf>
    <xf numFmtId="49" fontId="35" fillId="0" borderId="12" xfId="0" applyNumberFormat="1" applyFont="1" applyFill="1" applyBorder="1" applyAlignment="1">
      <alignment horizontal="center"/>
    </xf>
    <xf numFmtId="192" fontId="5" fillId="0" borderId="0" xfId="44" applyNumberFormat="1" applyFont="1" applyAlignment="1">
      <alignment/>
    </xf>
    <xf numFmtId="192" fontId="35" fillId="0" borderId="0" xfId="44" applyNumberFormat="1" applyFont="1" applyAlignment="1">
      <alignment horizontal="right"/>
    </xf>
    <xf numFmtId="192" fontId="5" fillId="0" borderId="0" xfId="44" applyNumberFormat="1" applyFont="1" applyAlignment="1">
      <alignment/>
    </xf>
    <xf numFmtId="39" fontId="35" fillId="0" borderId="0" xfId="0" applyFont="1" applyAlignment="1">
      <alignment/>
    </xf>
    <xf numFmtId="49" fontId="15" fillId="0" borderId="0" xfId="0" applyNumberFormat="1" applyFont="1" applyAlignment="1">
      <alignment horizontal="center"/>
    </xf>
    <xf numFmtId="192" fontId="5" fillId="0" borderId="0" xfId="0" applyNumberFormat="1" applyFont="1" applyFill="1" applyAlignment="1">
      <alignment/>
    </xf>
    <xf numFmtId="0" fontId="15" fillId="0" borderId="0" xfId="0" applyNumberFormat="1" applyFont="1" applyAlignment="1">
      <alignment horizontal="center"/>
    </xf>
    <xf numFmtId="192" fontId="5" fillId="0" borderId="12" xfId="44" applyNumberFormat="1" applyFont="1" applyBorder="1" applyAlignment="1">
      <alignment/>
    </xf>
    <xf numFmtId="192" fontId="5" fillId="0" borderId="12" xfId="0" applyNumberFormat="1" applyFont="1" applyBorder="1" applyAlignment="1">
      <alignment/>
    </xf>
    <xf numFmtId="210" fontId="5" fillId="0" borderId="0" xfId="0" applyNumberFormat="1" applyFont="1" applyAlignment="1">
      <alignment/>
    </xf>
    <xf numFmtId="239" fontId="52" fillId="0" borderId="0" xfId="0" applyNumberFormat="1" applyFont="1" applyFill="1" applyAlignment="1">
      <alignment horizontal="center"/>
    </xf>
    <xf numFmtId="192" fontId="35" fillId="0" borderId="0" xfId="0" applyNumberFormat="1" applyFont="1" applyFill="1" applyAlignment="1">
      <alignment/>
    </xf>
    <xf numFmtId="39" fontId="35" fillId="0" borderId="0" xfId="0" applyFont="1" applyFill="1" applyAlignment="1">
      <alignment/>
    </xf>
    <xf numFmtId="192" fontId="35" fillId="0" borderId="0" xfId="44" applyNumberFormat="1" applyFont="1" applyFill="1" applyAlignment="1">
      <alignment/>
    </xf>
    <xf numFmtId="192" fontId="5" fillId="0" borderId="0" xfId="44" applyNumberFormat="1" applyFont="1" applyFill="1" applyAlignment="1">
      <alignment/>
    </xf>
    <xf numFmtId="39" fontId="35" fillId="0" borderId="17" xfId="0" applyFont="1" applyFill="1" applyBorder="1" applyAlignment="1">
      <alignment/>
    </xf>
    <xf numFmtId="43" fontId="35" fillId="0" borderId="0" xfId="0" applyNumberFormat="1" applyFont="1" applyFill="1" applyAlignment="1">
      <alignment/>
    </xf>
    <xf numFmtId="39" fontId="5" fillId="0" borderId="17" xfId="0" applyFont="1" applyFill="1" applyBorder="1" applyAlignment="1">
      <alignment/>
    </xf>
    <xf numFmtId="37" fontId="35" fillId="0" borderId="17" xfId="0" applyNumberFormat="1" applyFont="1" applyFill="1" applyBorder="1" applyAlignment="1">
      <alignment/>
    </xf>
    <xf numFmtId="39" fontId="5" fillId="0" borderId="0" xfId="0" applyFont="1" applyFill="1" applyAlignment="1">
      <alignment/>
    </xf>
    <xf numFmtId="213" fontId="5" fillId="0" borderId="0" xfId="0" applyNumberFormat="1" applyFont="1" applyFill="1" applyAlignment="1">
      <alignment/>
    </xf>
    <xf numFmtId="213" fontId="5" fillId="0" borderId="0" xfId="44" applyNumberFormat="1" applyFont="1" applyFill="1" applyAlignment="1">
      <alignment/>
    </xf>
    <xf numFmtId="192" fontId="5" fillId="0" borderId="0" xfId="44" applyNumberFormat="1" applyFont="1" applyAlignment="1">
      <alignment horizontal="center"/>
    </xf>
    <xf numFmtId="192" fontId="5" fillId="0" borderId="13" xfId="44" applyNumberFormat="1" applyFont="1" applyBorder="1" applyAlignment="1">
      <alignment horizontal="center"/>
    </xf>
    <xf numFmtId="216" fontId="5" fillId="0" borderId="0" xfId="44" applyNumberFormat="1" applyFont="1" applyFill="1" applyAlignment="1">
      <alignment/>
    </xf>
    <xf numFmtId="39" fontId="5" fillId="0" borderId="0" xfId="0" applyFont="1" applyAlignment="1">
      <alignment/>
    </xf>
    <xf numFmtId="213" fontId="35" fillId="0" borderId="0" xfId="0" applyNumberFormat="1" applyFont="1" applyAlignment="1">
      <alignment/>
    </xf>
    <xf numFmtId="192" fontId="35" fillId="0" borderId="0" xfId="0" applyNumberFormat="1" applyFont="1" applyAlignment="1">
      <alignment horizontal="right"/>
    </xf>
    <xf numFmtId="39" fontId="35" fillId="0" borderId="12" xfId="0" applyFont="1" applyFill="1" applyBorder="1" applyAlignment="1">
      <alignment horizontal="center"/>
    </xf>
    <xf numFmtId="49" fontId="35" fillId="0" borderId="12" xfId="0" applyNumberFormat="1" applyFont="1" applyFill="1" applyBorder="1" applyAlignment="1">
      <alignment horizontal="center"/>
    </xf>
    <xf numFmtId="39" fontId="5" fillId="0" borderId="12" xfId="0" applyFont="1" applyBorder="1" applyAlignment="1">
      <alignment horizontal="center"/>
    </xf>
    <xf numFmtId="49" fontId="5" fillId="0" borderId="12" xfId="0" applyNumberFormat="1" applyFont="1" applyBorder="1" applyAlignment="1" quotePrefix="1">
      <alignment horizontal="center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zerodec" xfId="45"/>
    <cellStyle name="Currency" xfId="46"/>
    <cellStyle name="Currency [0]" xfId="47"/>
    <cellStyle name="Currency1" xfId="48"/>
    <cellStyle name="Dollar (zero dec)" xfId="49"/>
    <cellStyle name="Explanatory Text" xfId="50"/>
    <cellStyle name="Followed Hyperlink" xfId="51"/>
    <cellStyle name="Good" xfId="52"/>
    <cellStyle name="Grey" xfId="53"/>
    <cellStyle name="Heading 1" xfId="54"/>
    <cellStyle name="Heading 2" xfId="55"/>
    <cellStyle name="Heading 3" xfId="56"/>
    <cellStyle name="Heading 4" xfId="57"/>
    <cellStyle name="Hyperlink" xfId="58"/>
    <cellStyle name="Input" xfId="59"/>
    <cellStyle name="Input [yellow]" xfId="60"/>
    <cellStyle name="Linked Cell" xfId="61"/>
    <cellStyle name="Neutral" xfId="62"/>
    <cellStyle name="no dec" xfId="63"/>
    <cellStyle name="Normal - Style1" xfId="64"/>
    <cellStyle name="Normal_CE-E" xfId="65"/>
    <cellStyle name="Note" xfId="66"/>
    <cellStyle name="Output" xfId="67"/>
    <cellStyle name="Percent" xfId="68"/>
    <cellStyle name="Percent [2]" xfId="69"/>
    <cellStyle name="Quantity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w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438150</xdr:colOff>
      <xdr:row>67</xdr:row>
      <xdr:rowOff>190500</xdr:rowOff>
    </xdr:from>
    <xdr:to>
      <xdr:col>6</xdr:col>
      <xdr:colOff>0</xdr:colOff>
      <xdr:row>70</xdr:row>
      <xdr:rowOff>28575</xdr:rowOff>
    </xdr:to>
    <xdr:pic>
      <xdr:nvPicPr>
        <xdr:cNvPr id="1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18059400"/>
          <a:ext cx="5334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342900</xdr:colOff>
      <xdr:row>34</xdr:row>
      <xdr:rowOff>161925</xdr:rowOff>
    </xdr:from>
    <xdr:to>
      <xdr:col>6</xdr:col>
      <xdr:colOff>0</xdr:colOff>
      <xdr:row>36</xdr:row>
      <xdr:rowOff>266700</xdr:rowOff>
    </xdr:to>
    <xdr:pic>
      <xdr:nvPicPr>
        <xdr:cNvPr id="2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9229725"/>
          <a:ext cx="628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581025</xdr:colOff>
      <xdr:row>0</xdr:row>
      <xdr:rowOff>142875</xdr:rowOff>
    </xdr:from>
    <xdr:to>
      <xdr:col>6</xdr:col>
      <xdr:colOff>0</xdr:colOff>
      <xdr:row>2</xdr:row>
      <xdr:rowOff>257175</xdr:rowOff>
    </xdr:to>
    <xdr:pic>
      <xdr:nvPicPr>
        <xdr:cNvPr id="3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142875"/>
          <a:ext cx="390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91</xdr:row>
      <xdr:rowOff>104775</xdr:rowOff>
    </xdr:from>
    <xdr:to>
      <xdr:col>6</xdr:col>
      <xdr:colOff>0</xdr:colOff>
      <xdr:row>94</xdr:row>
      <xdr:rowOff>123825</xdr:rowOff>
    </xdr:to>
    <xdr:pic>
      <xdr:nvPicPr>
        <xdr:cNvPr id="4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24374475"/>
          <a:ext cx="1571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63</xdr:row>
      <xdr:rowOff>0</xdr:rowOff>
    </xdr:from>
    <xdr:to>
      <xdr:col>4</xdr:col>
      <xdr:colOff>47625</xdr:colOff>
      <xdr:row>66</xdr:row>
      <xdr:rowOff>28575</xdr:rowOff>
    </xdr:to>
    <xdr:pic>
      <xdr:nvPicPr>
        <xdr:cNvPr id="5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16802100"/>
          <a:ext cx="590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104775</xdr:colOff>
      <xdr:row>30</xdr:row>
      <xdr:rowOff>0</xdr:rowOff>
    </xdr:from>
    <xdr:to>
      <xdr:col>3</xdr:col>
      <xdr:colOff>209550</xdr:colOff>
      <xdr:row>33</xdr:row>
      <xdr:rowOff>28575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2800350" y="8001000"/>
          <a:ext cx="2095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438150</xdr:colOff>
      <xdr:row>67</xdr:row>
      <xdr:rowOff>190500</xdr:rowOff>
    </xdr:from>
    <xdr:to>
      <xdr:col>8</xdr:col>
      <xdr:colOff>0</xdr:colOff>
      <xdr:row>70</xdr:row>
      <xdr:rowOff>28575</xdr:rowOff>
    </xdr:to>
    <xdr:pic>
      <xdr:nvPicPr>
        <xdr:cNvPr id="7" name="Picture 24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1805940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361950</xdr:colOff>
      <xdr:row>34</xdr:row>
      <xdr:rowOff>161925</xdr:rowOff>
    </xdr:from>
    <xdr:to>
      <xdr:col>8</xdr:col>
      <xdr:colOff>0</xdr:colOff>
      <xdr:row>36</xdr:row>
      <xdr:rowOff>266700</xdr:rowOff>
    </xdr:to>
    <xdr:pic>
      <xdr:nvPicPr>
        <xdr:cNvPr id="8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91075" y="9229725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581025</xdr:colOff>
      <xdr:row>0</xdr:row>
      <xdr:rowOff>142875</xdr:rowOff>
    </xdr:from>
    <xdr:to>
      <xdr:col>8</xdr:col>
      <xdr:colOff>0</xdr:colOff>
      <xdr:row>2</xdr:row>
      <xdr:rowOff>257175</xdr:rowOff>
    </xdr:to>
    <xdr:pic>
      <xdr:nvPicPr>
        <xdr:cNvPr id="9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4572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81</xdr:row>
      <xdr:rowOff>123825</xdr:rowOff>
    </xdr:from>
    <xdr:to>
      <xdr:col>5</xdr:col>
      <xdr:colOff>0</xdr:colOff>
      <xdr:row>84</xdr:row>
      <xdr:rowOff>9525</xdr:rowOff>
    </xdr:to>
    <xdr:pic>
      <xdr:nvPicPr>
        <xdr:cNvPr id="1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2095500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40</xdr:row>
      <xdr:rowOff>104775</xdr:rowOff>
    </xdr:from>
    <xdr:to>
      <xdr:col>5</xdr:col>
      <xdr:colOff>0</xdr:colOff>
      <xdr:row>42</xdr:row>
      <xdr:rowOff>257175</xdr:rowOff>
    </xdr:to>
    <xdr:pic>
      <xdr:nvPicPr>
        <xdr:cNvPr id="2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48075" y="103917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107</xdr:row>
      <xdr:rowOff>238125</xdr:rowOff>
    </xdr:from>
    <xdr:to>
      <xdr:col>4</xdr:col>
      <xdr:colOff>123825</xdr:colOff>
      <xdr:row>117</xdr:row>
      <xdr:rowOff>38100</xdr:rowOff>
    </xdr:to>
    <xdr:pic>
      <xdr:nvPicPr>
        <xdr:cNvPr id="3" name="Picture 4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27755850"/>
          <a:ext cx="657225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75</xdr:row>
      <xdr:rowOff>257175</xdr:rowOff>
    </xdr:from>
    <xdr:to>
      <xdr:col>4</xdr:col>
      <xdr:colOff>219075</xdr:colOff>
      <xdr:row>79</xdr:row>
      <xdr:rowOff>66675</xdr:rowOff>
    </xdr:to>
    <xdr:pic>
      <xdr:nvPicPr>
        <xdr:cNvPr id="4" name="Picture 5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19545300"/>
          <a:ext cx="7524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104775</xdr:colOff>
      <xdr:row>1</xdr:row>
      <xdr:rowOff>38100</xdr:rowOff>
    </xdr:from>
    <xdr:to>
      <xdr:col>5</xdr:col>
      <xdr:colOff>0</xdr:colOff>
      <xdr:row>3</xdr:row>
      <xdr:rowOff>219075</xdr:rowOff>
    </xdr:to>
    <xdr:pic>
      <xdr:nvPicPr>
        <xdr:cNvPr id="5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28</xdr:row>
      <xdr:rowOff>257175</xdr:rowOff>
    </xdr:from>
    <xdr:to>
      <xdr:col>3</xdr:col>
      <xdr:colOff>57150</xdr:colOff>
      <xdr:row>38</xdr:row>
      <xdr:rowOff>76200</xdr:rowOff>
    </xdr:to>
    <xdr:pic>
      <xdr:nvPicPr>
        <xdr:cNvPr id="6" name="Picture 6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3076575" y="7458075"/>
          <a:ext cx="53340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81</xdr:row>
      <xdr:rowOff>123825</xdr:rowOff>
    </xdr:from>
    <xdr:to>
      <xdr:col>7</xdr:col>
      <xdr:colOff>0</xdr:colOff>
      <xdr:row>84</xdr:row>
      <xdr:rowOff>9525</xdr:rowOff>
    </xdr:to>
    <xdr:pic>
      <xdr:nvPicPr>
        <xdr:cNvPr id="7" name="Picture 25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29150" y="20955000"/>
          <a:ext cx="962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40</xdr:row>
      <xdr:rowOff>104775</xdr:rowOff>
    </xdr:from>
    <xdr:to>
      <xdr:col>7</xdr:col>
      <xdr:colOff>0</xdr:colOff>
      <xdr:row>42</xdr:row>
      <xdr:rowOff>257175</xdr:rowOff>
    </xdr:to>
    <xdr:pic>
      <xdr:nvPicPr>
        <xdr:cNvPr id="8" name="Picture 26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0" y="10391775"/>
          <a:ext cx="9239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104775</xdr:colOff>
      <xdr:row>1</xdr:row>
      <xdr:rowOff>38100</xdr:rowOff>
    </xdr:from>
    <xdr:to>
      <xdr:col>7</xdr:col>
      <xdr:colOff>0</xdr:colOff>
      <xdr:row>3</xdr:row>
      <xdr:rowOff>219075</xdr:rowOff>
    </xdr:to>
    <xdr:pic>
      <xdr:nvPicPr>
        <xdr:cNvPr id="9" name="Picture 2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33925" y="295275"/>
          <a:ext cx="8572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96175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23</xdr:row>
      <xdr:rowOff>0</xdr:rowOff>
    </xdr:from>
    <xdr:to>
      <xdr:col>2</xdr:col>
      <xdr:colOff>1038225</xdr:colOff>
      <xdr:row>24</xdr:row>
      <xdr:rowOff>219075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134100"/>
          <a:ext cx="32289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16</xdr:row>
      <xdr:rowOff>0</xdr:rowOff>
    </xdr:from>
    <xdr:to>
      <xdr:col>2</xdr:col>
      <xdr:colOff>1038225</xdr:colOff>
      <xdr:row>18</xdr:row>
      <xdr:rowOff>0</xdr:rowOff>
    </xdr:to>
    <xdr:pic>
      <xdr:nvPicPr>
        <xdr:cNvPr id="3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4267200"/>
          <a:ext cx="3228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1000125</xdr:colOff>
      <xdr:row>1</xdr:row>
      <xdr:rowOff>104775</xdr:rowOff>
    </xdr:from>
    <xdr:to>
      <xdr:col>10</xdr:col>
      <xdr:colOff>1038225</xdr:colOff>
      <xdr:row>3</xdr:row>
      <xdr:rowOff>228600</xdr:rowOff>
    </xdr:to>
    <xdr:pic>
      <xdr:nvPicPr>
        <xdr:cNvPr id="1" name="Picture 7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71475"/>
          <a:ext cx="1181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876300</xdr:colOff>
      <xdr:row>23</xdr:row>
      <xdr:rowOff>0</xdr:rowOff>
    </xdr:from>
    <xdr:to>
      <xdr:col>2</xdr:col>
      <xdr:colOff>1038225</xdr:colOff>
      <xdr:row>24</xdr:row>
      <xdr:rowOff>123825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rcRect l="18205" r="19764" b="-1751"/>
        <a:stretch>
          <a:fillRect/>
        </a:stretch>
      </xdr:blipFill>
      <xdr:spPr>
        <a:xfrm>
          <a:off x="876300" y="6134100"/>
          <a:ext cx="33051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11.8515625" defaultRowHeight="1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6" zoomScalePageLayoutView="0" workbookViewId="0" topLeftCell="B3627">
      <selection activeCell="A1" sqref="A1"/>
    </sheetView>
  </sheetViews>
  <sheetFormatPr defaultColWidth="7.00390625" defaultRowHeight="1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L96"/>
  <sheetViews>
    <sheetView showGridLines="0" tabSelected="1" view="pageBreakPreview" zoomScale="120" zoomScaleNormal="115" zoomScaleSheetLayoutView="120" workbookViewId="0" topLeftCell="A1">
      <selection activeCell="A5" sqref="A5"/>
    </sheetView>
  </sheetViews>
  <sheetFormatPr defaultColWidth="9.57421875" defaultRowHeight="21" customHeight="1"/>
  <cols>
    <col min="1" max="1" width="30.57421875" style="56" customWidth="1"/>
    <col min="2" max="2" width="9.8515625" style="35" customWidth="1"/>
    <col min="3" max="3" width="1.57421875" style="35" customWidth="1"/>
    <col min="4" max="4" width="8.140625" style="60" customWidth="1"/>
    <col min="5" max="5" width="0.85546875" style="48" customWidth="1"/>
    <col min="6" max="6" width="14.57421875" style="60" customWidth="1"/>
    <col min="7" max="7" width="0.85546875" style="35" customWidth="1"/>
    <col min="8" max="8" width="15.57421875" style="60" customWidth="1"/>
    <col min="9" max="9" width="0.85546875" style="35" customWidth="1"/>
    <col min="10" max="10" width="14.57421875" style="35" customWidth="1"/>
    <col min="11" max="11" width="0.85546875" style="35" customWidth="1"/>
    <col min="12" max="12" width="15.8515625" style="35" customWidth="1"/>
    <col min="13" max="13" width="0.5625" style="35" customWidth="1"/>
    <col min="14" max="30" width="9.57421875" style="35" customWidth="1"/>
    <col min="31" max="33" width="15.57421875" style="35" customWidth="1"/>
    <col min="34" max="51" width="9.57421875" style="35" customWidth="1"/>
    <col min="52" max="56" width="10.57421875" style="35" customWidth="1"/>
    <col min="57" max="65" width="9.57421875" style="35" customWidth="1"/>
    <col min="66" max="70" width="10.57421875" style="35" customWidth="1"/>
    <col min="71" max="16384" width="9.57421875" style="35" customWidth="1"/>
  </cols>
  <sheetData>
    <row r="1" spans="1:8" ht="21" customHeight="1">
      <c r="A1" s="31" t="s">
        <v>161</v>
      </c>
      <c r="B1" s="32"/>
      <c r="C1" s="32"/>
      <c r="D1" s="33"/>
      <c r="E1" s="34"/>
      <c r="F1" s="33"/>
      <c r="H1" s="33"/>
    </row>
    <row r="2" spans="1:8" ht="21" customHeight="1">
      <c r="A2" s="31" t="s">
        <v>160</v>
      </c>
      <c r="B2" s="36"/>
      <c r="C2" s="36"/>
      <c r="D2" s="36"/>
      <c r="E2" s="36"/>
      <c r="F2" s="36"/>
      <c r="H2" s="36"/>
    </row>
    <row r="3" spans="1:8" ht="21" customHeight="1">
      <c r="A3" s="31" t="s">
        <v>152</v>
      </c>
      <c r="B3" s="36"/>
      <c r="C3" s="36"/>
      <c r="D3" s="36"/>
      <c r="E3" s="36"/>
      <c r="F3" s="36"/>
      <c r="H3" s="36"/>
    </row>
    <row r="4" spans="1:12" ht="21" customHeight="1">
      <c r="A4" s="35"/>
      <c r="B4" s="37"/>
      <c r="C4" s="37"/>
      <c r="D4" s="38"/>
      <c r="E4" s="37"/>
      <c r="F4" s="39"/>
      <c r="H4" s="39"/>
      <c r="L4" s="39" t="s">
        <v>53</v>
      </c>
    </row>
    <row r="5" spans="1:12" ht="21" customHeight="1">
      <c r="A5" s="35"/>
      <c r="B5" s="37"/>
      <c r="C5" s="37"/>
      <c r="D5" s="38"/>
      <c r="E5" s="37"/>
      <c r="F5" s="176" t="s">
        <v>106</v>
      </c>
      <c r="G5" s="176"/>
      <c r="H5" s="176"/>
      <c r="J5" s="175" t="s">
        <v>107</v>
      </c>
      <c r="K5" s="175"/>
      <c r="L5" s="175"/>
    </row>
    <row r="6" spans="1:12" ht="21" customHeight="1">
      <c r="A6" s="35"/>
      <c r="D6" s="144" t="s">
        <v>5</v>
      </c>
      <c r="E6" s="41"/>
      <c r="F6" s="42" t="s">
        <v>153</v>
      </c>
      <c r="G6" s="43"/>
      <c r="H6" s="42" t="s">
        <v>154</v>
      </c>
      <c r="J6" s="42" t="s">
        <v>153</v>
      </c>
      <c r="K6" s="43"/>
      <c r="L6" s="42" t="s">
        <v>154</v>
      </c>
    </row>
    <row r="7" spans="1:12" ht="21" customHeight="1">
      <c r="A7" s="35"/>
      <c r="D7" s="44"/>
      <c r="E7" s="41"/>
      <c r="F7" s="45" t="s">
        <v>50</v>
      </c>
      <c r="H7" s="45" t="s">
        <v>51</v>
      </c>
      <c r="J7" s="45" t="s">
        <v>50</v>
      </c>
      <c r="K7" s="46"/>
      <c r="L7" s="45" t="s">
        <v>51</v>
      </c>
    </row>
    <row r="8" spans="1:12" ht="21" customHeight="1">
      <c r="A8" s="35"/>
      <c r="D8" s="44"/>
      <c r="E8" s="41"/>
      <c r="F8" s="45" t="s">
        <v>52</v>
      </c>
      <c r="H8" s="47"/>
      <c r="J8" s="45" t="s">
        <v>52</v>
      </c>
      <c r="K8" s="46"/>
      <c r="L8" s="47"/>
    </row>
    <row r="9" spans="1:8" ht="21" customHeight="1">
      <c r="A9" s="31" t="s">
        <v>7</v>
      </c>
      <c r="D9" s="40"/>
      <c r="F9" s="49"/>
      <c r="H9" s="49"/>
    </row>
    <row r="10" spans="1:10" ht="21" customHeight="1">
      <c r="A10" s="31" t="s">
        <v>8</v>
      </c>
      <c r="C10" s="50"/>
      <c r="D10" s="51"/>
      <c r="E10" s="50"/>
      <c r="F10" s="50"/>
      <c r="G10" s="50"/>
      <c r="H10" s="50"/>
      <c r="I10" s="50"/>
      <c r="J10" s="50"/>
    </row>
    <row r="11" spans="1:12" ht="21" customHeight="1">
      <c r="A11" s="35" t="s">
        <v>25</v>
      </c>
      <c r="C11" s="50"/>
      <c r="D11" s="51"/>
      <c r="E11" s="52"/>
      <c r="F11" s="149">
        <v>189252</v>
      </c>
      <c r="G11" s="150"/>
      <c r="H11" s="20">
        <v>47203</v>
      </c>
      <c r="I11" s="151"/>
      <c r="J11" s="149">
        <v>178344</v>
      </c>
      <c r="K11" s="119"/>
      <c r="L11" s="152">
        <v>33966</v>
      </c>
    </row>
    <row r="12" spans="1:12" s="57" customFormat="1" ht="21" customHeight="1">
      <c r="A12" s="35" t="s">
        <v>33</v>
      </c>
      <c r="C12" s="50"/>
      <c r="D12" s="51" t="s">
        <v>133</v>
      </c>
      <c r="E12" s="52"/>
      <c r="F12" s="149">
        <v>6276</v>
      </c>
      <c r="G12" s="150"/>
      <c r="H12" s="20">
        <v>5153</v>
      </c>
      <c r="I12" s="151"/>
      <c r="J12" s="149">
        <v>6525</v>
      </c>
      <c r="K12" s="119"/>
      <c r="L12" s="152">
        <v>5603</v>
      </c>
    </row>
    <row r="13" spans="1:12" ht="21" customHeight="1">
      <c r="A13" s="57" t="s">
        <v>65</v>
      </c>
      <c r="C13" s="50"/>
      <c r="D13" s="58">
        <v>4</v>
      </c>
      <c r="E13" s="52"/>
      <c r="F13" s="20">
        <v>605947</v>
      </c>
      <c r="G13" s="150"/>
      <c r="H13" s="20">
        <v>816410</v>
      </c>
      <c r="I13" s="153"/>
      <c r="J13" s="149">
        <v>605947</v>
      </c>
      <c r="K13" s="119"/>
      <c r="L13" s="152">
        <v>816410</v>
      </c>
    </row>
    <row r="14" spans="1:12" ht="21" customHeight="1">
      <c r="A14" s="35" t="s">
        <v>38</v>
      </c>
      <c r="C14" s="50"/>
      <c r="D14" s="58">
        <v>5</v>
      </c>
      <c r="E14" s="52"/>
      <c r="F14" s="20">
        <v>927351</v>
      </c>
      <c r="G14" s="150"/>
      <c r="H14" s="20">
        <v>899537</v>
      </c>
      <c r="I14" s="153"/>
      <c r="J14" s="149">
        <v>927351</v>
      </c>
      <c r="K14" s="119"/>
      <c r="L14" s="152">
        <v>899537</v>
      </c>
    </row>
    <row r="15" spans="1:12" ht="21" customHeight="1">
      <c r="A15" s="35" t="s">
        <v>31</v>
      </c>
      <c r="C15" s="50"/>
      <c r="D15" s="58">
        <v>6</v>
      </c>
      <c r="E15" s="52"/>
      <c r="F15" s="20">
        <v>64272</v>
      </c>
      <c r="G15" s="150"/>
      <c r="H15" s="20">
        <v>53423</v>
      </c>
      <c r="I15" s="153"/>
      <c r="J15" s="149">
        <v>64272</v>
      </c>
      <c r="K15" s="119"/>
      <c r="L15" s="152">
        <v>53423</v>
      </c>
    </row>
    <row r="16" spans="1:12" ht="21" customHeight="1">
      <c r="A16" s="35" t="s">
        <v>64</v>
      </c>
      <c r="C16" s="50"/>
      <c r="D16" s="58">
        <v>7</v>
      </c>
      <c r="E16" s="52"/>
      <c r="F16" s="20">
        <v>84937</v>
      </c>
      <c r="G16" s="150"/>
      <c r="H16" s="20">
        <v>83872</v>
      </c>
      <c r="I16" s="153"/>
      <c r="J16" s="149">
        <v>84937</v>
      </c>
      <c r="K16" s="119"/>
      <c r="L16" s="152">
        <v>83872</v>
      </c>
    </row>
    <row r="17" spans="1:12" ht="21" customHeight="1">
      <c r="A17" s="35" t="s">
        <v>6</v>
      </c>
      <c r="C17" s="50"/>
      <c r="D17" s="58"/>
      <c r="E17" s="52"/>
      <c r="F17" s="149">
        <v>3759</v>
      </c>
      <c r="G17" s="150"/>
      <c r="H17" s="20">
        <v>3239</v>
      </c>
      <c r="I17" s="153"/>
      <c r="J17" s="149">
        <f>3508</f>
        <v>3508</v>
      </c>
      <c r="K17" s="119"/>
      <c r="L17" s="152">
        <v>3048</v>
      </c>
    </row>
    <row r="18" spans="1:12" ht="21" customHeight="1">
      <c r="A18" s="31" t="s">
        <v>9</v>
      </c>
      <c r="C18" s="50"/>
      <c r="D18" s="51"/>
      <c r="E18" s="52"/>
      <c r="F18" s="59">
        <f>SUM(F11:F17)</f>
        <v>1881794</v>
      </c>
      <c r="G18" s="60"/>
      <c r="H18" s="59">
        <f>SUM(H11:H17)</f>
        <v>1908837</v>
      </c>
      <c r="I18" s="60"/>
      <c r="J18" s="59">
        <f>SUM(J11:J17)</f>
        <v>1870884</v>
      </c>
      <c r="K18" s="53"/>
      <c r="L18" s="59">
        <f>SUM(L11:L17)</f>
        <v>1895859</v>
      </c>
    </row>
    <row r="19" spans="1:12" ht="21" customHeight="1">
      <c r="A19" s="31" t="s">
        <v>10</v>
      </c>
      <c r="C19" s="50"/>
      <c r="D19" s="51"/>
      <c r="E19" s="52"/>
      <c r="F19" s="61"/>
      <c r="G19" s="60"/>
      <c r="H19" s="61"/>
      <c r="I19" s="60"/>
      <c r="J19" s="61"/>
      <c r="K19" s="53"/>
      <c r="L19" s="61"/>
    </row>
    <row r="20" spans="1:12" ht="21" customHeight="1">
      <c r="A20" s="35" t="s">
        <v>32</v>
      </c>
      <c r="C20" s="50"/>
      <c r="D20" s="51" t="s">
        <v>141</v>
      </c>
      <c r="E20" s="52"/>
      <c r="F20" s="149">
        <v>116334</v>
      </c>
      <c r="G20" s="150"/>
      <c r="H20" s="20">
        <v>75494</v>
      </c>
      <c r="I20" s="151"/>
      <c r="J20" s="149">
        <v>116334</v>
      </c>
      <c r="K20" s="119"/>
      <c r="L20" s="152">
        <v>75494</v>
      </c>
    </row>
    <row r="21" spans="1:12" ht="21" customHeight="1">
      <c r="A21" s="56" t="s">
        <v>86</v>
      </c>
      <c r="C21" s="50"/>
      <c r="D21" s="51" t="s">
        <v>93</v>
      </c>
      <c r="E21" s="52"/>
      <c r="F21" s="149">
        <v>523321</v>
      </c>
      <c r="G21" s="150"/>
      <c r="H21" s="20">
        <v>417649</v>
      </c>
      <c r="I21" s="151"/>
      <c r="J21" s="149">
        <v>523321</v>
      </c>
      <c r="K21" s="119"/>
      <c r="L21" s="152">
        <v>417649</v>
      </c>
    </row>
    <row r="22" spans="1:12" ht="21" customHeight="1">
      <c r="A22" s="1" t="s">
        <v>116</v>
      </c>
      <c r="C22" s="50"/>
      <c r="D22" s="51" t="s">
        <v>94</v>
      </c>
      <c r="E22" s="52"/>
      <c r="F22" s="149">
        <v>102105</v>
      </c>
      <c r="G22" s="150"/>
      <c r="H22" s="20">
        <v>52346</v>
      </c>
      <c r="I22" s="153"/>
      <c r="J22" s="149">
        <v>102105</v>
      </c>
      <c r="K22" s="119"/>
      <c r="L22" s="152">
        <v>52346</v>
      </c>
    </row>
    <row r="23" spans="1:12" ht="21" customHeight="1">
      <c r="A23" s="35" t="s">
        <v>90</v>
      </c>
      <c r="C23" s="50"/>
      <c r="D23" s="58">
        <v>6</v>
      </c>
      <c r="E23" s="52"/>
      <c r="F23" s="149">
        <v>56755</v>
      </c>
      <c r="G23" s="150"/>
      <c r="H23" s="20">
        <v>46514</v>
      </c>
      <c r="I23" s="153"/>
      <c r="J23" s="149">
        <v>56755</v>
      </c>
      <c r="K23" s="119"/>
      <c r="L23" s="152">
        <v>46514</v>
      </c>
    </row>
    <row r="24" spans="1:12" ht="21" customHeight="1">
      <c r="A24" s="35" t="s">
        <v>89</v>
      </c>
      <c r="C24" s="50"/>
      <c r="D24" s="58">
        <v>7</v>
      </c>
      <c r="E24" s="52"/>
      <c r="F24" s="149">
        <v>17430</v>
      </c>
      <c r="G24" s="150"/>
      <c r="H24" s="20">
        <v>19659</v>
      </c>
      <c r="I24" s="153"/>
      <c r="J24" s="149">
        <v>17430</v>
      </c>
      <c r="K24" s="119"/>
      <c r="L24" s="152">
        <v>19659</v>
      </c>
    </row>
    <row r="25" spans="1:12" ht="21" customHeight="1">
      <c r="A25" s="35" t="s">
        <v>201</v>
      </c>
      <c r="C25" s="50"/>
      <c r="D25" s="58">
        <v>10</v>
      </c>
      <c r="E25" s="52"/>
      <c r="F25" s="149">
        <v>0</v>
      </c>
      <c r="G25" s="150"/>
      <c r="H25" s="149">
        <v>0</v>
      </c>
      <c r="I25" s="153"/>
      <c r="J25" s="149">
        <v>20000</v>
      </c>
      <c r="K25" s="119"/>
      <c r="L25" s="152">
        <v>20000</v>
      </c>
    </row>
    <row r="26" spans="1:12" ht="21" customHeight="1">
      <c r="A26" s="35" t="s">
        <v>85</v>
      </c>
      <c r="C26" s="50"/>
      <c r="D26" s="58"/>
      <c r="E26" s="52"/>
      <c r="F26" s="149">
        <v>2141</v>
      </c>
      <c r="G26" s="150"/>
      <c r="H26" s="20">
        <v>2141</v>
      </c>
      <c r="I26" s="153"/>
      <c r="J26" s="149">
        <v>2141</v>
      </c>
      <c r="K26" s="119"/>
      <c r="L26" s="152">
        <v>2141</v>
      </c>
    </row>
    <row r="27" spans="1:12" ht="21" customHeight="1">
      <c r="A27" s="35" t="s">
        <v>35</v>
      </c>
      <c r="C27" s="50"/>
      <c r="D27" s="58">
        <v>11</v>
      </c>
      <c r="E27" s="52"/>
      <c r="F27" s="149">
        <v>11200</v>
      </c>
      <c r="G27" s="150"/>
      <c r="H27" s="20">
        <v>12610</v>
      </c>
      <c r="I27" s="153"/>
      <c r="J27" s="149">
        <v>10852</v>
      </c>
      <c r="K27" s="119"/>
      <c r="L27" s="152">
        <v>12278</v>
      </c>
    </row>
    <row r="28" spans="1:12" ht="21" customHeight="1">
      <c r="A28" s="35" t="s">
        <v>134</v>
      </c>
      <c r="C28" s="50"/>
      <c r="D28" s="58">
        <v>12</v>
      </c>
      <c r="E28" s="52"/>
      <c r="F28" s="149">
        <v>19606</v>
      </c>
      <c r="G28" s="150"/>
      <c r="H28" s="149">
        <v>20655</v>
      </c>
      <c r="I28" s="153"/>
      <c r="J28" s="149">
        <v>17515</v>
      </c>
      <c r="K28" s="119"/>
      <c r="L28" s="152">
        <v>18425</v>
      </c>
    </row>
    <row r="29" spans="1:12" ht="21" customHeight="1">
      <c r="A29" s="35" t="s">
        <v>36</v>
      </c>
      <c r="C29" s="50"/>
      <c r="D29" s="58">
        <v>13</v>
      </c>
      <c r="E29" s="52"/>
      <c r="F29" s="149">
        <v>30055</v>
      </c>
      <c r="G29" s="150"/>
      <c r="H29" s="20">
        <v>28856</v>
      </c>
      <c r="I29" s="153"/>
      <c r="J29" s="149">
        <v>29510</v>
      </c>
      <c r="K29" s="119"/>
      <c r="L29" s="152">
        <v>28302</v>
      </c>
    </row>
    <row r="30" spans="1:12" ht="21" customHeight="1">
      <c r="A30" s="35" t="s">
        <v>59</v>
      </c>
      <c r="C30" s="50"/>
      <c r="D30" s="157"/>
      <c r="E30" s="52"/>
      <c r="F30" s="154">
        <v>67752</v>
      </c>
      <c r="G30" s="150"/>
      <c r="H30" s="155">
        <v>60022</v>
      </c>
      <c r="I30" s="153"/>
      <c r="J30" s="154">
        <v>67654</v>
      </c>
      <c r="K30" s="119"/>
      <c r="L30" s="152">
        <v>59934</v>
      </c>
    </row>
    <row r="31" spans="1:12" ht="21" customHeight="1">
      <c r="A31" s="31" t="s">
        <v>11</v>
      </c>
      <c r="C31" s="50"/>
      <c r="D31" s="51"/>
      <c r="E31" s="52"/>
      <c r="F31" s="59">
        <f>SUM(F20:F30)</f>
        <v>946699</v>
      </c>
      <c r="G31" s="62"/>
      <c r="H31" s="59">
        <f>SUM(H20:H30)</f>
        <v>735946</v>
      </c>
      <c r="I31" s="62"/>
      <c r="J31" s="59">
        <f>SUM(J20:J30)</f>
        <v>963617</v>
      </c>
      <c r="K31" s="53"/>
      <c r="L31" s="59">
        <f>SUM(L20:L30)</f>
        <v>752742</v>
      </c>
    </row>
    <row r="32" spans="1:12" ht="21" customHeight="1" thickBot="1">
      <c r="A32" s="31" t="s">
        <v>12</v>
      </c>
      <c r="D32" s="51"/>
      <c r="E32" s="52"/>
      <c r="F32" s="63">
        <f>F18+F31</f>
        <v>2828493</v>
      </c>
      <c r="H32" s="63">
        <f>H18+H31</f>
        <v>2644783</v>
      </c>
      <c r="J32" s="63">
        <f>J18+J31</f>
        <v>2834501</v>
      </c>
      <c r="K32" s="53"/>
      <c r="L32" s="63">
        <f>L18+L31</f>
        <v>2648601</v>
      </c>
    </row>
    <row r="33" ht="21" customHeight="1" thickTop="1">
      <c r="A33" s="31"/>
    </row>
    <row r="34" spans="1:8" ht="21" customHeight="1">
      <c r="A34" s="35" t="s">
        <v>4</v>
      </c>
      <c r="D34" s="64"/>
      <c r="E34" s="35"/>
      <c r="F34" s="35"/>
      <c r="H34" s="35"/>
    </row>
    <row r="35" spans="1:5" ht="21" customHeight="1">
      <c r="A35" s="31" t="s">
        <v>161</v>
      </c>
      <c r="B35" s="32"/>
      <c r="C35" s="32"/>
      <c r="D35" s="65"/>
      <c r="E35" s="34"/>
    </row>
    <row r="36" spans="1:5" ht="21" customHeight="1">
      <c r="A36" s="31" t="s">
        <v>168</v>
      </c>
      <c r="B36" s="36"/>
      <c r="C36" s="36"/>
      <c r="D36" s="66"/>
      <c r="E36" s="36"/>
    </row>
    <row r="37" spans="1:8" ht="21" customHeight="1">
      <c r="A37" s="31" t="s">
        <v>152</v>
      </c>
      <c r="B37" s="111"/>
      <c r="C37" s="111"/>
      <c r="D37" s="111"/>
      <c r="E37" s="111"/>
      <c r="F37" s="111"/>
      <c r="H37" s="111"/>
    </row>
    <row r="38" spans="1:12" ht="21" customHeight="1">
      <c r="A38" s="35"/>
      <c r="B38" s="37"/>
      <c r="C38" s="37"/>
      <c r="D38" s="38"/>
      <c r="E38" s="37"/>
      <c r="F38" s="39"/>
      <c r="H38" s="39"/>
      <c r="L38" s="39" t="s">
        <v>53</v>
      </c>
    </row>
    <row r="39" spans="1:12" ht="21" customHeight="1">
      <c r="A39" s="35"/>
      <c r="B39" s="37"/>
      <c r="C39" s="37"/>
      <c r="D39" s="38"/>
      <c r="E39" s="37"/>
      <c r="F39" s="176" t="s">
        <v>106</v>
      </c>
      <c r="G39" s="176"/>
      <c r="H39" s="176"/>
      <c r="J39" s="175" t="s">
        <v>107</v>
      </c>
      <c r="K39" s="175"/>
      <c r="L39" s="175"/>
    </row>
    <row r="40" spans="1:12" ht="21" customHeight="1">
      <c r="A40" s="35"/>
      <c r="D40" s="144" t="s">
        <v>5</v>
      </c>
      <c r="E40" s="41"/>
      <c r="F40" s="42" t="s">
        <v>153</v>
      </c>
      <c r="G40" s="43"/>
      <c r="H40" s="42" t="s">
        <v>154</v>
      </c>
      <c r="J40" s="42" t="s">
        <v>153</v>
      </c>
      <c r="K40" s="43"/>
      <c r="L40" s="42" t="s">
        <v>154</v>
      </c>
    </row>
    <row r="41" spans="1:12" ht="21" customHeight="1">
      <c r="A41" s="35"/>
      <c r="D41" s="44"/>
      <c r="E41" s="41"/>
      <c r="F41" s="45" t="s">
        <v>50</v>
      </c>
      <c r="H41" s="45" t="s">
        <v>51</v>
      </c>
      <c r="J41" s="45" t="s">
        <v>50</v>
      </c>
      <c r="K41" s="46"/>
      <c r="L41" s="45" t="s">
        <v>51</v>
      </c>
    </row>
    <row r="42" spans="1:12" ht="21" customHeight="1">
      <c r="A42" s="35"/>
      <c r="D42" s="44"/>
      <c r="E42" s="41"/>
      <c r="F42" s="45" t="s">
        <v>52</v>
      </c>
      <c r="H42" s="47"/>
      <c r="J42" s="45" t="s">
        <v>52</v>
      </c>
      <c r="K42" s="46"/>
      <c r="L42" s="47"/>
    </row>
    <row r="43" spans="1:8" ht="21" customHeight="1">
      <c r="A43" s="31" t="s">
        <v>13</v>
      </c>
      <c r="B43" s="67"/>
      <c r="C43" s="67"/>
      <c r="D43" s="51"/>
      <c r="E43" s="67"/>
      <c r="F43" s="67"/>
      <c r="H43" s="67"/>
    </row>
    <row r="44" spans="1:4" ht="21" customHeight="1">
      <c r="A44" s="31" t="s">
        <v>14</v>
      </c>
      <c r="D44" s="51"/>
    </row>
    <row r="45" spans="1:4" ht="21" customHeight="1">
      <c r="A45" s="35" t="s">
        <v>124</v>
      </c>
      <c r="D45" s="51"/>
    </row>
    <row r="46" spans="1:12" ht="21" customHeight="1">
      <c r="A46" s="35" t="s">
        <v>125</v>
      </c>
      <c r="D46" s="51" t="s">
        <v>162</v>
      </c>
      <c r="E46" s="52"/>
      <c r="F46" s="149">
        <v>150000</v>
      </c>
      <c r="G46" s="150"/>
      <c r="H46" s="20">
        <v>157915</v>
      </c>
      <c r="I46" s="151"/>
      <c r="J46" s="149">
        <v>150000</v>
      </c>
      <c r="K46" s="156"/>
      <c r="L46" s="20">
        <v>157915</v>
      </c>
    </row>
    <row r="47" spans="1:12" ht="21" customHeight="1">
      <c r="A47" s="35" t="s">
        <v>34</v>
      </c>
      <c r="D47" s="51"/>
      <c r="E47" s="52"/>
      <c r="F47" s="149">
        <v>1963</v>
      </c>
      <c r="G47" s="150"/>
      <c r="H47" s="20">
        <v>2902</v>
      </c>
      <c r="I47" s="151"/>
      <c r="J47" s="149">
        <f>1647</f>
        <v>1647</v>
      </c>
      <c r="K47" s="156"/>
      <c r="L47" s="20">
        <v>2748</v>
      </c>
    </row>
    <row r="48" spans="1:12" ht="21" customHeight="1">
      <c r="A48" s="35" t="s">
        <v>181</v>
      </c>
      <c r="D48" s="51"/>
      <c r="E48" s="52"/>
      <c r="F48" s="149">
        <v>39942</v>
      </c>
      <c r="G48" s="150"/>
      <c r="H48" s="20">
        <v>81</v>
      </c>
      <c r="I48" s="151"/>
      <c r="J48" s="149">
        <v>39942</v>
      </c>
      <c r="K48" s="156"/>
      <c r="L48" s="20">
        <v>81</v>
      </c>
    </row>
    <row r="49" spans="1:12" ht="21" customHeight="1">
      <c r="A49" s="35" t="s">
        <v>135</v>
      </c>
      <c r="D49" s="51" t="s">
        <v>179</v>
      </c>
      <c r="E49" s="52"/>
      <c r="F49" s="149">
        <v>0</v>
      </c>
      <c r="G49" s="150"/>
      <c r="H49" s="20">
        <v>0</v>
      </c>
      <c r="I49" s="151"/>
      <c r="J49" s="149">
        <v>64000</v>
      </c>
      <c r="K49" s="156"/>
      <c r="L49" s="20">
        <v>54000</v>
      </c>
    </row>
    <row r="50" spans="1:12" ht="21" customHeight="1">
      <c r="A50" s="35" t="s">
        <v>82</v>
      </c>
      <c r="D50" s="51" t="s">
        <v>66</v>
      </c>
      <c r="E50" s="52"/>
      <c r="F50" s="149">
        <v>667087</v>
      </c>
      <c r="G50" s="150"/>
      <c r="H50" s="20">
        <v>865586</v>
      </c>
      <c r="I50" s="151"/>
      <c r="J50" s="149">
        <v>667087</v>
      </c>
      <c r="K50" s="156"/>
      <c r="L50" s="20">
        <v>865586</v>
      </c>
    </row>
    <row r="51" spans="1:12" ht="21" customHeight="1">
      <c r="A51" s="35" t="s">
        <v>163</v>
      </c>
      <c r="D51" s="51"/>
      <c r="E51" s="52"/>
      <c r="F51" s="152"/>
      <c r="J51" s="152"/>
      <c r="K51" s="55"/>
      <c r="L51" s="68"/>
    </row>
    <row r="52" spans="1:12" ht="21" customHeight="1">
      <c r="A52" s="35" t="s">
        <v>164</v>
      </c>
      <c r="D52" s="51" t="s">
        <v>72</v>
      </c>
      <c r="E52" s="52"/>
      <c r="F52" s="149">
        <v>2665</v>
      </c>
      <c r="G52" s="150"/>
      <c r="H52" s="20">
        <v>5306</v>
      </c>
      <c r="I52" s="151"/>
      <c r="J52" s="149">
        <v>2665</v>
      </c>
      <c r="K52" s="156"/>
      <c r="L52" s="20">
        <v>5306</v>
      </c>
    </row>
    <row r="53" spans="1:12" ht="21" customHeight="1">
      <c r="A53" s="35" t="s">
        <v>165</v>
      </c>
      <c r="D53" s="51" t="s">
        <v>166</v>
      </c>
      <c r="E53" s="52"/>
      <c r="F53" s="149">
        <v>5024</v>
      </c>
      <c r="G53" s="150"/>
      <c r="H53" s="20">
        <v>5255</v>
      </c>
      <c r="I53" s="151"/>
      <c r="J53" s="149">
        <v>4523</v>
      </c>
      <c r="K53" s="156"/>
      <c r="L53" s="20">
        <v>4769</v>
      </c>
    </row>
    <row r="54" spans="1:12" ht="21" customHeight="1">
      <c r="A54" s="35" t="s">
        <v>60</v>
      </c>
      <c r="D54" s="51"/>
      <c r="E54" s="52"/>
      <c r="F54" s="149">
        <v>25197</v>
      </c>
      <c r="G54" s="150"/>
      <c r="H54" s="20">
        <v>17599</v>
      </c>
      <c r="I54" s="151"/>
      <c r="J54" s="149">
        <v>19509</v>
      </c>
      <c r="K54" s="156"/>
      <c r="L54" s="20">
        <f>13567-1</f>
        <v>13566</v>
      </c>
    </row>
    <row r="55" spans="1:12" ht="21" customHeight="1">
      <c r="A55" s="35" t="s">
        <v>158</v>
      </c>
      <c r="B55" s="50"/>
      <c r="D55" s="58">
        <v>18</v>
      </c>
      <c r="E55" s="52"/>
      <c r="F55" s="149">
        <v>63207</v>
      </c>
      <c r="G55" s="150"/>
      <c r="H55" s="20">
        <v>64767</v>
      </c>
      <c r="I55" s="153"/>
      <c r="J55" s="149">
        <v>62989</v>
      </c>
      <c r="K55" s="156"/>
      <c r="L55" s="20">
        <v>64450</v>
      </c>
    </row>
    <row r="56" spans="1:12" ht="21" customHeight="1">
      <c r="A56" s="35" t="s">
        <v>0</v>
      </c>
      <c r="B56" s="50"/>
      <c r="D56" s="58"/>
      <c r="E56" s="52"/>
      <c r="F56" s="149">
        <v>30741</v>
      </c>
      <c r="G56" s="150"/>
      <c r="H56" s="20">
        <f>32527-81</f>
        <v>32446</v>
      </c>
      <c r="I56" s="153"/>
      <c r="J56" s="149">
        <v>28980</v>
      </c>
      <c r="K56" s="156"/>
      <c r="L56" s="20">
        <f>31192-81</f>
        <v>31111</v>
      </c>
    </row>
    <row r="57" spans="1:12" ht="21" customHeight="1">
      <c r="A57" s="31" t="s">
        <v>15</v>
      </c>
      <c r="C57" s="50"/>
      <c r="D57" s="51"/>
      <c r="E57" s="52"/>
      <c r="F57" s="73">
        <f>SUM(F46:F56)</f>
        <v>985826</v>
      </c>
      <c r="G57" s="74"/>
      <c r="H57" s="73">
        <f>SUM(H46:H56)</f>
        <v>1151857</v>
      </c>
      <c r="I57" s="74"/>
      <c r="J57" s="73">
        <f>SUM(J46:J56)</f>
        <v>1041342</v>
      </c>
      <c r="K57" s="52"/>
      <c r="L57" s="73">
        <f>SUM(L46:L56)</f>
        <v>1199532</v>
      </c>
    </row>
    <row r="58" spans="1:12" ht="21" customHeight="1">
      <c r="A58" s="31" t="s">
        <v>61</v>
      </c>
      <c r="C58" s="50"/>
      <c r="D58" s="51"/>
      <c r="E58" s="52"/>
      <c r="F58" s="75"/>
      <c r="G58" s="74"/>
      <c r="H58" s="75"/>
      <c r="I58" s="74"/>
      <c r="J58" s="75"/>
      <c r="K58" s="52"/>
      <c r="L58" s="75"/>
    </row>
    <row r="59" spans="1:12" ht="21" customHeight="1">
      <c r="A59" s="35" t="s">
        <v>100</v>
      </c>
      <c r="C59" s="50"/>
      <c r="D59" s="51" t="s">
        <v>66</v>
      </c>
      <c r="E59" s="52"/>
      <c r="F59" s="149">
        <v>778664</v>
      </c>
      <c r="G59" s="150"/>
      <c r="H59" s="20">
        <v>389738</v>
      </c>
      <c r="I59" s="151"/>
      <c r="J59" s="149">
        <v>778664</v>
      </c>
      <c r="K59" s="119"/>
      <c r="L59" s="152">
        <v>389738</v>
      </c>
    </row>
    <row r="60" spans="1:12" ht="21" customHeight="1">
      <c r="A60" s="35" t="s">
        <v>167</v>
      </c>
      <c r="C60" s="50"/>
      <c r="D60" s="51" t="s">
        <v>166</v>
      </c>
      <c r="E60" s="52"/>
      <c r="F60" s="148">
        <v>10037</v>
      </c>
      <c r="G60" s="150"/>
      <c r="H60" s="20">
        <v>11084</v>
      </c>
      <c r="I60" s="151"/>
      <c r="J60" s="149">
        <v>8380</v>
      </c>
      <c r="K60" s="119"/>
      <c r="L60" s="152">
        <v>9293</v>
      </c>
    </row>
    <row r="61" spans="1:12" ht="21" customHeight="1">
      <c r="A61" s="35" t="s">
        <v>63</v>
      </c>
      <c r="C61" s="50"/>
      <c r="D61" s="51"/>
      <c r="E61" s="52"/>
      <c r="F61" s="149">
        <v>4968</v>
      </c>
      <c r="G61" s="150"/>
      <c r="H61" s="20">
        <v>4655</v>
      </c>
      <c r="I61" s="151"/>
      <c r="J61" s="149">
        <v>4534</v>
      </c>
      <c r="K61" s="119"/>
      <c r="L61" s="152">
        <v>4250</v>
      </c>
    </row>
    <row r="62" spans="1:12" ht="21" customHeight="1">
      <c r="A62" s="35" t="s">
        <v>136</v>
      </c>
      <c r="C62" s="50"/>
      <c r="D62" s="51"/>
      <c r="E62" s="52"/>
      <c r="F62" s="149">
        <v>385</v>
      </c>
      <c r="G62" s="150"/>
      <c r="H62" s="20">
        <v>385</v>
      </c>
      <c r="I62" s="151"/>
      <c r="J62" s="149">
        <v>320</v>
      </c>
      <c r="K62" s="119"/>
      <c r="L62" s="152">
        <v>320</v>
      </c>
    </row>
    <row r="63" spans="1:12" ht="21" customHeight="1">
      <c r="A63" s="35" t="s">
        <v>159</v>
      </c>
      <c r="C63" s="50"/>
      <c r="D63" s="51" t="s">
        <v>95</v>
      </c>
      <c r="E63" s="52"/>
      <c r="F63" s="149">
        <v>11712</v>
      </c>
      <c r="G63" s="150"/>
      <c r="H63" s="20">
        <v>12113</v>
      </c>
      <c r="I63" s="151"/>
      <c r="J63" s="149">
        <v>11712</v>
      </c>
      <c r="K63" s="119"/>
      <c r="L63" s="152">
        <v>12113</v>
      </c>
    </row>
    <row r="64" spans="1:12" ht="21" customHeight="1">
      <c r="A64" s="31" t="s">
        <v>27</v>
      </c>
      <c r="C64" s="50"/>
      <c r="D64" s="51"/>
      <c r="E64" s="52"/>
      <c r="F64" s="73">
        <f>SUM(F59:F63)</f>
        <v>805766</v>
      </c>
      <c r="G64" s="74"/>
      <c r="H64" s="73">
        <f>SUM(H59:H63)</f>
        <v>417975</v>
      </c>
      <c r="I64" s="74"/>
      <c r="J64" s="73">
        <f>SUM(J59:J63)</f>
        <v>803610</v>
      </c>
      <c r="K64" s="52"/>
      <c r="L64" s="73">
        <f>SUM(L59:L63)</f>
        <v>415714</v>
      </c>
    </row>
    <row r="65" spans="1:12" ht="21" customHeight="1">
      <c r="A65" s="31" t="s">
        <v>16</v>
      </c>
      <c r="C65" s="50"/>
      <c r="D65" s="51"/>
      <c r="E65" s="52"/>
      <c r="F65" s="73">
        <f>F57+F64</f>
        <v>1791592</v>
      </c>
      <c r="G65" s="74"/>
      <c r="H65" s="73">
        <f>H57+H64</f>
        <v>1569832</v>
      </c>
      <c r="I65" s="74"/>
      <c r="J65" s="73">
        <f>J57+J64</f>
        <v>1844952</v>
      </c>
      <c r="K65" s="52"/>
      <c r="L65" s="73">
        <f>L57+L64</f>
        <v>1615246</v>
      </c>
    </row>
    <row r="66" spans="1:8" ht="21" customHeight="1">
      <c r="A66" s="35"/>
      <c r="D66" s="35"/>
      <c r="E66" s="35"/>
      <c r="F66" s="35"/>
      <c r="H66" s="35"/>
    </row>
    <row r="67" spans="1:5" ht="21" customHeight="1">
      <c r="A67" s="35" t="s">
        <v>4</v>
      </c>
      <c r="D67" s="64"/>
      <c r="E67" s="35"/>
    </row>
    <row r="68" spans="1:8" ht="21" customHeight="1">
      <c r="A68" s="31" t="s">
        <v>161</v>
      </c>
      <c r="B68" s="32"/>
      <c r="C68" s="32"/>
      <c r="D68" s="65"/>
      <c r="E68" s="34"/>
      <c r="F68" s="33"/>
      <c r="H68" s="33"/>
    </row>
    <row r="69" spans="1:8" ht="21" customHeight="1">
      <c r="A69" s="31" t="s">
        <v>168</v>
      </c>
      <c r="B69" s="36"/>
      <c r="C69" s="36"/>
      <c r="D69" s="66"/>
      <c r="E69" s="36"/>
      <c r="F69" s="36"/>
      <c r="H69" s="36"/>
    </row>
    <row r="70" spans="1:8" ht="21" customHeight="1">
      <c r="A70" s="31" t="s">
        <v>152</v>
      </c>
      <c r="B70" s="36"/>
      <c r="C70" s="36"/>
      <c r="D70" s="36"/>
      <c r="E70" s="36"/>
      <c r="F70" s="36"/>
      <c r="H70" s="36"/>
    </row>
    <row r="71" spans="1:12" ht="21" customHeight="1">
      <c r="A71" s="35"/>
      <c r="B71" s="37"/>
      <c r="C71" s="37"/>
      <c r="D71" s="38"/>
      <c r="E71" s="37"/>
      <c r="F71" s="39"/>
      <c r="H71" s="39"/>
      <c r="L71" s="39" t="s">
        <v>53</v>
      </c>
    </row>
    <row r="72" spans="1:12" ht="21" customHeight="1">
      <c r="A72" s="35"/>
      <c r="B72" s="37"/>
      <c r="C72" s="37"/>
      <c r="D72" s="38"/>
      <c r="E72" s="37"/>
      <c r="F72" s="176" t="s">
        <v>106</v>
      </c>
      <c r="G72" s="176"/>
      <c r="H72" s="176"/>
      <c r="J72" s="175" t="s">
        <v>107</v>
      </c>
      <c r="K72" s="175"/>
      <c r="L72" s="175"/>
    </row>
    <row r="73" spans="1:12" ht="21" customHeight="1">
      <c r="A73" s="35"/>
      <c r="D73" s="144" t="s">
        <v>5</v>
      </c>
      <c r="E73" s="41"/>
      <c r="F73" s="42" t="s">
        <v>153</v>
      </c>
      <c r="G73" s="43"/>
      <c r="H73" s="42" t="s">
        <v>154</v>
      </c>
      <c r="J73" s="42" t="s">
        <v>153</v>
      </c>
      <c r="K73" s="43"/>
      <c r="L73" s="42" t="s">
        <v>154</v>
      </c>
    </row>
    <row r="74" spans="1:12" ht="21" customHeight="1">
      <c r="A74" s="35"/>
      <c r="D74" s="44"/>
      <c r="E74" s="41"/>
      <c r="F74" s="45" t="s">
        <v>50</v>
      </c>
      <c r="H74" s="45" t="s">
        <v>51</v>
      </c>
      <c r="J74" s="45" t="s">
        <v>50</v>
      </c>
      <c r="K74" s="46"/>
      <c r="L74" s="45" t="s">
        <v>51</v>
      </c>
    </row>
    <row r="75" spans="1:12" ht="21" customHeight="1">
      <c r="A75" s="35"/>
      <c r="D75" s="44"/>
      <c r="E75" s="41"/>
      <c r="F75" s="45" t="s">
        <v>52</v>
      </c>
      <c r="H75" s="47"/>
      <c r="J75" s="45" t="s">
        <v>52</v>
      </c>
      <c r="K75" s="46"/>
      <c r="L75" s="47"/>
    </row>
    <row r="76" spans="1:8" ht="21" customHeight="1">
      <c r="A76" s="31" t="s">
        <v>17</v>
      </c>
      <c r="B76" s="67"/>
      <c r="C76" s="67"/>
      <c r="D76" s="51"/>
      <c r="E76" s="67"/>
      <c r="F76" s="67"/>
      <c r="H76" s="67"/>
    </row>
    <row r="77" spans="1:9" ht="21" customHeight="1">
      <c r="A77" s="31" t="s">
        <v>18</v>
      </c>
      <c r="C77" s="50"/>
      <c r="D77" s="51"/>
      <c r="E77" s="52"/>
      <c r="F77" s="76"/>
      <c r="G77" s="74"/>
      <c r="H77" s="76"/>
      <c r="I77" s="74"/>
    </row>
    <row r="78" spans="1:9" ht="21" customHeight="1">
      <c r="A78" s="35" t="s">
        <v>1</v>
      </c>
      <c r="C78" s="50"/>
      <c r="D78" s="51"/>
      <c r="E78" s="52"/>
      <c r="F78" s="76"/>
      <c r="G78" s="74"/>
      <c r="H78" s="76"/>
      <c r="I78" s="74"/>
    </row>
    <row r="79" spans="1:9" ht="21" customHeight="1">
      <c r="A79" s="35" t="s">
        <v>101</v>
      </c>
      <c r="C79" s="50"/>
      <c r="D79" s="51"/>
      <c r="E79" s="52"/>
      <c r="F79" s="77"/>
      <c r="G79" s="74"/>
      <c r="H79" s="77"/>
      <c r="I79" s="74"/>
    </row>
    <row r="80" spans="1:12" ht="21" customHeight="1" thickBot="1">
      <c r="A80" s="78" t="s">
        <v>96</v>
      </c>
      <c r="C80" s="50"/>
      <c r="D80" s="35"/>
      <c r="E80" s="52"/>
      <c r="F80" s="63">
        <v>300000</v>
      </c>
      <c r="H80" s="63">
        <v>300000</v>
      </c>
      <c r="J80" s="63">
        <v>300000</v>
      </c>
      <c r="L80" s="63">
        <v>300000</v>
      </c>
    </row>
    <row r="81" spans="1:12" ht="21" customHeight="1" thickTop="1">
      <c r="A81" s="78" t="s">
        <v>83</v>
      </c>
      <c r="C81" s="50"/>
      <c r="D81" s="79"/>
      <c r="E81" s="52"/>
      <c r="F81" s="77"/>
      <c r="G81" s="74"/>
      <c r="H81" s="77"/>
      <c r="I81" s="74"/>
      <c r="L81" s="77"/>
    </row>
    <row r="82" spans="1:12" ht="21" customHeight="1">
      <c r="A82" s="78" t="s">
        <v>196</v>
      </c>
      <c r="C82" s="50"/>
      <c r="D82" s="51"/>
      <c r="E82" s="52"/>
      <c r="F82" s="61">
        <f>'SE-Conso'!C24</f>
        <v>221449</v>
      </c>
      <c r="G82" s="74"/>
      <c r="H82" s="103">
        <f>'SE-Conso'!C19</f>
        <v>221449</v>
      </c>
      <c r="I82" s="74"/>
      <c r="J82" s="61">
        <f>'SE-Separate'!C24</f>
        <v>221449</v>
      </c>
      <c r="L82" s="61">
        <f>'SE-Separate'!C17</f>
        <v>221449</v>
      </c>
    </row>
    <row r="83" spans="1:12" ht="21" customHeight="1">
      <c r="A83" s="35" t="s">
        <v>62</v>
      </c>
      <c r="C83" s="50"/>
      <c r="D83" s="51"/>
      <c r="E83" s="52"/>
      <c r="F83" s="61">
        <f>'SE-Conso'!E24</f>
        <v>82318</v>
      </c>
      <c r="G83" s="74"/>
      <c r="H83" s="112">
        <f>'SE-Conso'!E19</f>
        <v>82318</v>
      </c>
      <c r="I83" s="74"/>
      <c r="J83" s="61">
        <f>'SE-Separate'!E24</f>
        <v>82318</v>
      </c>
      <c r="L83" s="61">
        <f>'SE-Separate'!E24</f>
        <v>82318</v>
      </c>
    </row>
    <row r="84" spans="1:12" ht="21" customHeight="1">
      <c r="A84" s="56" t="s">
        <v>91</v>
      </c>
      <c r="C84" s="50"/>
      <c r="D84" s="51" t="s">
        <v>84</v>
      </c>
      <c r="E84" s="52"/>
      <c r="F84" s="61">
        <f>'SE-Conso'!G24</f>
        <v>392750</v>
      </c>
      <c r="G84" s="74"/>
      <c r="H84" s="103">
        <f>'SE-Conso'!G19</f>
        <v>392750</v>
      </c>
      <c r="I84" s="74"/>
      <c r="J84" s="61">
        <f>'SE-Separate'!G24</f>
        <v>392750</v>
      </c>
      <c r="L84" s="61">
        <f>'SE-Separate'!G24</f>
        <v>392750</v>
      </c>
    </row>
    <row r="85" spans="1:12" ht="21" customHeight="1">
      <c r="A85" s="35" t="s">
        <v>2</v>
      </c>
      <c r="C85" s="50"/>
      <c r="D85" s="51"/>
      <c r="E85" s="52"/>
      <c r="F85" s="61"/>
      <c r="G85" s="74"/>
      <c r="H85" s="112"/>
      <c r="I85" s="74"/>
      <c r="J85" s="61"/>
      <c r="L85" s="61"/>
    </row>
    <row r="86" spans="1:12" ht="21" customHeight="1">
      <c r="A86" s="35" t="s">
        <v>74</v>
      </c>
      <c r="C86" s="50"/>
      <c r="D86" s="51"/>
      <c r="E86" s="52"/>
      <c r="F86" s="61">
        <f>'SE-Conso'!I24</f>
        <v>30000</v>
      </c>
      <c r="G86" s="74"/>
      <c r="H86" s="112">
        <f>'SE-Conso'!I19</f>
        <v>30000</v>
      </c>
      <c r="I86" s="74"/>
      <c r="J86" s="61">
        <f>'SE-Separate'!I24</f>
        <v>30000</v>
      </c>
      <c r="K86" s="53"/>
      <c r="L86" s="61">
        <f>'SE-Separate'!I24</f>
        <v>30000</v>
      </c>
    </row>
    <row r="87" spans="1:12" ht="21" customHeight="1">
      <c r="A87" s="35" t="s">
        <v>75</v>
      </c>
      <c r="C87" s="50"/>
      <c r="D87" s="51"/>
      <c r="E87" s="52"/>
      <c r="F87" s="80">
        <f>'SE-Conso'!K24</f>
        <v>310384</v>
      </c>
      <c r="G87" s="74"/>
      <c r="H87" s="113">
        <f>'SE-Conso'!K19</f>
        <v>348434</v>
      </c>
      <c r="I87" s="74"/>
      <c r="J87" s="80">
        <f>'SE-Separate'!K24</f>
        <v>263032</v>
      </c>
      <c r="L87" s="80">
        <f>'SE-Separate'!K19</f>
        <v>306838</v>
      </c>
    </row>
    <row r="88" spans="1:12" ht="21" customHeight="1">
      <c r="A88" s="31" t="s">
        <v>19</v>
      </c>
      <c r="C88" s="50"/>
      <c r="D88" s="51"/>
      <c r="E88" s="52"/>
      <c r="F88" s="59">
        <f>SUM(F82:F87)</f>
        <v>1036901</v>
      </c>
      <c r="G88" s="74"/>
      <c r="H88" s="59">
        <f>SUM(H82:H87)</f>
        <v>1074951</v>
      </c>
      <c r="I88" s="74"/>
      <c r="J88" s="59">
        <f>SUM(J82:J87)</f>
        <v>989549</v>
      </c>
      <c r="L88" s="59">
        <f>SUM(L82:L87)</f>
        <v>1033355</v>
      </c>
    </row>
    <row r="89" spans="1:12" ht="21" customHeight="1" thickBot="1">
      <c r="A89" s="31" t="s">
        <v>20</v>
      </c>
      <c r="C89" s="50"/>
      <c r="D89" s="51"/>
      <c r="E89" s="52"/>
      <c r="F89" s="63">
        <f>SUM(F65,F88)</f>
        <v>2828493</v>
      </c>
      <c r="G89" s="74"/>
      <c r="H89" s="63">
        <f>SUM(H65,H88)</f>
        <v>2644783</v>
      </c>
      <c r="I89" s="74"/>
      <c r="J89" s="63">
        <f>SUM(J65,J88)</f>
        <v>2834501</v>
      </c>
      <c r="L89" s="63">
        <f>SUM(L65,L88)</f>
        <v>2648601</v>
      </c>
    </row>
    <row r="90" spans="1:12" ht="21" customHeight="1" thickTop="1">
      <c r="A90" s="31"/>
      <c r="C90" s="50"/>
      <c r="D90" s="51"/>
      <c r="E90" s="52"/>
      <c r="F90" s="4">
        <f>SUM(F89-F32)</f>
        <v>0</v>
      </c>
      <c r="G90" s="145"/>
      <c r="H90" s="4">
        <f>SUM(H89-H32)</f>
        <v>0</v>
      </c>
      <c r="I90" s="145"/>
      <c r="J90" s="4">
        <f>SUM(J89-J32)</f>
        <v>0</v>
      </c>
      <c r="K90" s="1"/>
      <c r="L90" s="4">
        <f>SUM(L89-L32)</f>
        <v>0</v>
      </c>
    </row>
    <row r="91" spans="1:9" ht="21" customHeight="1">
      <c r="A91" s="35" t="s">
        <v>4</v>
      </c>
      <c r="C91" s="50"/>
      <c r="G91" s="74"/>
      <c r="I91" s="74"/>
    </row>
    <row r="92" spans="1:9" ht="21" customHeight="1">
      <c r="A92" s="31"/>
      <c r="C92" s="50"/>
      <c r="G92" s="74"/>
      <c r="I92" s="74"/>
    </row>
    <row r="93" spans="1:9" ht="21" customHeight="1">
      <c r="A93" s="81"/>
      <c r="B93" s="82"/>
      <c r="C93" s="83"/>
      <c r="D93" s="83"/>
      <c r="E93" s="53"/>
      <c r="F93" s="83"/>
      <c r="G93" s="74"/>
      <c r="H93" s="83"/>
      <c r="I93" s="74"/>
    </row>
    <row r="94" spans="1:9" ht="21" customHeight="1">
      <c r="A94" s="31"/>
      <c r="C94" s="50"/>
      <c r="D94" s="83"/>
      <c r="E94" s="53"/>
      <c r="F94" s="83"/>
      <c r="G94" s="74"/>
      <c r="H94" s="83"/>
      <c r="I94" s="74"/>
    </row>
    <row r="95" spans="1:9" ht="21" customHeight="1">
      <c r="A95" s="31"/>
      <c r="C95" s="84" t="s">
        <v>29</v>
      </c>
      <c r="E95" s="53"/>
      <c r="F95" s="83"/>
      <c r="G95" s="74"/>
      <c r="H95" s="83"/>
      <c r="I95" s="74"/>
    </row>
    <row r="96" spans="1:5" ht="21" customHeight="1">
      <c r="A96" s="81"/>
      <c r="B96" s="82"/>
      <c r="C96" s="83"/>
      <c r="E96" s="85"/>
    </row>
  </sheetData>
  <sheetProtection/>
  <mergeCells count="6">
    <mergeCell ref="J5:L5"/>
    <mergeCell ref="J72:L72"/>
    <mergeCell ref="F5:H5"/>
    <mergeCell ref="F39:H39"/>
    <mergeCell ref="J39:L39"/>
    <mergeCell ref="F72:H72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4" max="255" man="1"/>
    <brk id="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18"/>
  <sheetViews>
    <sheetView showGridLines="0" view="pageBreakPreview" zoomScale="80" zoomScaleNormal="70" zoomScaleSheetLayoutView="80" zoomScalePageLayoutView="0" workbookViewId="0" topLeftCell="A1">
      <selection activeCell="K101" sqref="K101"/>
    </sheetView>
  </sheetViews>
  <sheetFormatPr defaultColWidth="9.140625" defaultRowHeight="20.25" customHeight="1"/>
  <cols>
    <col min="1" max="1" width="33.57421875" style="35" customWidth="1"/>
    <col min="2" max="2" width="12.57421875" style="35" customWidth="1"/>
    <col min="3" max="3" width="7.140625" style="35" customWidth="1"/>
    <col min="4" max="4" width="0.85546875" style="35" customWidth="1"/>
    <col min="5" max="5" width="14.421875" style="35" customWidth="1"/>
    <col min="6" max="6" width="0.85546875" style="35" customWidth="1"/>
    <col min="7" max="7" width="14.421875" style="35" customWidth="1"/>
    <col min="8" max="8" width="0.85546875" style="35" customWidth="1"/>
    <col min="9" max="9" width="13.421875" style="35" customWidth="1"/>
    <col min="10" max="10" width="0.85546875" style="35" customWidth="1"/>
    <col min="11" max="11" width="13.421875" style="35" customWidth="1"/>
    <col min="12" max="16384" width="9.140625" style="35" customWidth="1"/>
  </cols>
  <sheetData>
    <row r="1" spans="1:11" ht="20.25" customHeight="1">
      <c r="A1" s="86"/>
      <c r="B1" s="55"/>
      <c r="C1" s="60"/>
      <c r="D1" s="85"/>
      <c r="E1" s="87"/>
      <c r="G1" s="87"/>
      <c r="K1" s="87" t="s">
        <v>54</v>
      </c>
    </row>
    <row r="2" spans="1:7" ht="20.25" customHeight="1">
      <c r="A2" s="31" t="s">
        <v>161</v>
      </c>
      <c r="B2" s="32"/>
      <c r="C2" s="33"/>
      <c r="D2" s="34"/>
      <c r="E2" s="33"/>
      <c r="G2" s="33"/>
    </row>
    <row r="3" spans="1:7" ht="20.25" customHeight="1">
      <c r="A3" s="31" t="s">
        <v>148</v>
      </c>
      <c r="B3" s="34"/>
      <c r="C3" s="34"/>
      <c r="D3" s="34"/>
      <c r="E3" s="34"/>
      <c r="G3" s="34"/>
    </row>
    <row r="4" spans="1:7" ht="20.25" customHeight="1">
      <c r="A4" s="88" t="s">
        <v>155</v>
      </c>
      <c r="C4" s="34"/>
      <c r="D4" s="34"/>
      <c r="E4" s="34"/>
      <c r="G4" s="34"/>
    </row>
    <row r="5" spans="4:11" ht="20.25" customHeight="1">
      <c r="D5" s="48"/>
      <c r="E5" s="39"/>
      <c r="G5" s="39"/>
      <c r="K5" s="89" t="s">
        <v>81</v>
      </c>
    </row>
    <row r="6" spans="4:11" ht="20.25" customHeight="1">
      <c r="D6" s="48"/>
      <c r="E6" s="176" t="s">
        <v>106</v>
      </c>
      <c r="F6" s="176"/>
      <c r="G6" s="176"/>
      <c r="I6" s="175" t="s">
        <v>107</v>
      </c>
      <c r="J6" s="175"/>
      <c r="K6" s="175"/>
    </row>
    <row r="7" spans="3:11" ht="20.25" customHeight="1">
      <c r="C7" s="146" t="s">
        <v>5</v>
      </c>
      <c r="D7" s="48"/>
      <c r="E7" s="42">
        <v>2021</v>
      </c>
      <c r="F7" s="45"/>
      <c r="G7" s="42">
        <v>2020</v>
      </c>
      <c r="I7" s="42">
        <v>2021</v>
      </c>
      <c r="J7" s="45"/>
      <c r="K7" s="42">
        <v>2020</v>
      </c>
    </row>
    <row r="8" spans="1:7" ht="20.25" customHeight="1">
      <c r="A8" s="31" t="s">
        <v>48</v>
      </c>
      <c r="C8" s="44"/>
      <c r="D8" s="41"/>
      <c r="E8" s="90"/>
      <c r="G8" s="90"/>
    </row>
    <row r="9" spans="1:7" ht="20.25" customHeight="1">
      <c r="A9" s="31" t="s">
        <v>21</v>
      </c>
      <c r="C9" s="51"/>
      <c r="D9" s="48"/>
      <c r="E9" s="60"/>
      <c r="G9" s="60"/>
    </row>
    <row r="10" spans="1:11" ht="20.25" customHeight="1">
      <c r="A10" s="35" t="s">
        <v>137</v>
      </c>
      <c r="C10" s="118" t="s">
        <v>171</v>
      </c>
      <c r="D10" s="119"/>
      <c r="E10" s="158">
        <v>60935</v>
      </c>
      <c r="F10" s="159"/>
      <c r="G10" s="158">
        <v>59621</v>
      </c>
      <c r="H10" s="159"/>
      <c r="I10" s="158">
        <v>60935</v>
      </c>
      <c r="J10" s="127"/>
      <c r="K10" s="54">
        <v>59621</v>
      </c>
    </row>
    <row r="11" spans="1:11" ht="20.25" customHeight="1">
      <c r="A11" s="35" t="s">
        <v>138</v>
      </c>
      <c r="C11" s="118" t="s">
        <v>87</v>
      </c>
      <c r="D11" s="119"/>
      <c r="E11" s="158">
        <v>28193</v>
      </c>
      <c r="F11" s="159"/>
      <c r="G11" s="160">
        <v>29059</v>
      </c>
      <c r="H11" s="159"/>
      <c r="I11" s="158">
        <v>15360</v>
      </c>
      <c r="J11" s="127"/>
      <c r="K11" s="77">
        <v>16764</v>
      </c>
    </row>
    <row r="12" spans="1:11" ht="20.25" customHeight="1">
      <c r="A12" s="35" t="s">
        <v>139</v>
      </c>
      <c r="C12" s="118" t="s">
        <v>180</v>
      </c>
      <c r="D12" s="119"/>
      <c r="E12" s="158">
        <v>4827</v>
      </c>
      <c r="F12" s="159"/>
      <c r="G12" s="160">
        <v>15142</v>
      </c>
      <c r="H12" s="159"/>
      <c r="I12" s="158">
        <v>4822</v>
      </c>
      <c r="J12" s="127"/>
      <c r="K12" s="61">
        <v>15142</v>
      </c>
    </row>
    <row r="13" spans="1:11" ht="20.25" customHeight="1">
      <c r="A13" s="31" t="s">
        <v>22</v>
      </c>
      <c r="C13" s="51"/>
      <c r="D13" s="52"/>
      <c r="E13" s="59">
        <f>SUM(E10:E12)</f>
        <v>93955</v>
      </c>
      <c r="G13" s="104">
        <f>SUM(G10:G12)</f>
        <v>103822</v>
      </c>
      <c r="I13" s="59">
        <f>SUM(I10:I12)</f>
        <v>81117</v>
      </c>
      <c r="J13" s="127"/>
      <c r="K13" s="59">
        <f>SUM(K10:K12)</f>
        <v>91527</v>
      </c>
    </row>
    <row r="14" spans="1:11" ht="20.25" customHeight="1">
      <c r="A14" s="31" t="s">
        <v>23</v>
      </c>
      <c r="C14" s="51"/>
      <c r="D14" s="52"/>
      <c r="E14" s="61"/>
      <c r="G14" s="103"/>
      <c r="I14" s="61"/>
      <c r="J14" s="127"/>
      <c r="K14" s="61"/>
    </row>
    <row r="15" spans="1:11" ht="20.25" customHeight="1">
      <c r="A15" s="35" t="s">
        <v>200</v>
      </c>
      <c r="C15" s="118"/>
      <c r="D15" s="119"/>
      <c r="E15" s="160">
        <v>10678</v>
      </c>
      <c r="F15" s="159"/>
      <c r="G15" s="160">
        <v>12023</v>
      </c>
      <c r="H15" s="159"/>
      <c r="I15" s="160">
        <v>6021</v>
      </c>
      <c r="J15" s="127"/>
      <c r="K15" s="61">
        <v>8896</v>
      </c>
    </row>
    <row r="16" spans="1:11" ht="20.25" customHeight="1">
      <c r="A16" s="35" t="s">
        <v>28</v>
      </c>
      <c r="C16" s="118"/>
      <c r="D16" s="119"/>
      <c r="E16" s="160">
        <v>18546</v>
      </c>
      <c r="F16" s="159"/>
      <c r="G16" s="160">
        <v>23361</v>
      </c>
      <c r="H16" s="159"/>
      <c r="I16" s="160">
        <v>17899</v>
      </c>
      <c r="J16" s="127"/>
      <c r="K16" s="61">
        <v>22876</v>
      </c>
    </row>
    <row r="17" spans="1:11" ht="20.25" customHeight="1">
      <c r="A17" s="35" t="s">
        <v>140</v>
      </c>
      <c r="C17" s="118" t="s">
        <v>172</v>
      </c>
      <c r="D17" s="119"/>
      <c r="E17" s="160">
        <v>41446</v>
      </c>
      <c r="F17" s="159"/>
      <c r="G17" s="160">
        <v>17625</v>
      </c>
      <c r="H17" s="159"/>
      <c r="I17" s="160">
        <v>41446</v>
      </c>
      <c r="J17" s="127"/>
      <c r="K17" s="61">
        <v>17625</v>
      </c>
    </row>
    <row r="18" spans="1:11" ht="20.25" customHeight="1">
      <c r="A18" s="31" t="s">
        <v>24</v>
      </c>
      <c r="C18" s="51"/>
      <c r="D18" s="52"/>
      <c r="E18" s="59">
        <f>SUM(E15:E17)</f>
        <v>70670</v>
      </c>
      <c r="G18" s="104">
        <f>SUM(G15:G17)</f>
        <v>53009</v>
      </c>
      <c r="I18" s="59">
        <f>SUM(I15:I17)</f>
        <v>65366</v>
      </c>
      <c r="J18" s="127"/>
      <c r="K18" s="59">
        <f>SUM(K15:K17)</f>
        <v>49397</v>
      </c>
    </row>
    <row r="19" spans="1:11" ht="20.25" customHeight="1">
      <c r="A19" s="31" t="s">
        <v>173</v>
      </c>
      <c r="B19" s="31"/>
      <c r="C19" s="51"/>
      <c r="D19" s="52"/>
      <c r="E19" s="61">
        <f>E13-E18</f>
        <v>23285</v>
      </c>
      <c r="G19" s="103">
        <f>G13-G18</f>
        <v>50813</v>
      </c>
      <c r="I19" s="61">
        <f>I13-I18</f>
        <v>15751</v>
      </c>
      <c r="J19" s="53"/>
      <c r="K19" s="61">
        <f>K13-K18</f>
        <v>42130</v>
      </c>
    </row>
    <row r="20" spans="1:11" ht="20.25" customHeight="1">
      <c r="A20" s="35" t="s">
        <v>26</v>
      </c>
      <c r="C20" s="120"/>
      <c r="D20" s="119"/>
      <c r="E20" s="91">
        <v>-20591</v>
      </c>
      <c r="F20" s="159"/>
      <c r="G20" s="91">
        <v>-26241</v>
      </c>
      <c r="H20" s="159"/>
      <c r="I20" s="91">
        <v>-20773</v>
      </c>
      <c r="J20" s="127"/>
      <c r="K20" s="91">
        <v>-26477</v>
      </c>
    </row>
    <row r="21" spans="1:11" ht="20.25" customHeight="1">
      <c r="A21" s="31" t="s">
        <v>193</v>
      </c>
      <c r="B21" s="31"/>
      <c r="C21" s="51"/>
      <c r="D21" s="52"/>
      <c r="E21" s="160">
        <f>SUM(E19:E20)</f>
        <v>2694</v>
      </c>
      <c r="F21" s="159"/>
      <c r="G21" s="161">
        <f>SUM(G19:G20)</f>
        <v>24572</v>
      </c>
      <c r="H21" s="159"/>
      <c r="I21" s="160">
        <f>SUM(I19:I20)</f>
        <v>-5022</v>
      </c>
      <c r="J21" s="127"/>
      <c r="K21" s="77">
        <f>SUM(K19:K20)</f>
        <v>15653</v>
      </c>
    </row>
    <row r="22" spans="1:11" ht="20.25" customHeight="1">
      <c r="A22" s="35" t="s">
        <v>37</v>
      </c>
      <c r="C22" s="118" t="s">
        <v>197</v>
      </c>
      <c r="D22" s="119"/>
      <c r="E22" s="71">
        <v>-883</v>
      </c>
      <c r="F22" s="159"/>
      <c r="G22" s="71">
        <v>-5214</v>
      </c>
      <c r="H22" s="159"/>
      <c r="I22" s="71">
        <v>1077</v>
      </c>
      <c r="J22" s="127"/>
      <c r="K22" s="69">
        <v>-3470</v>
      </c>
    </row>
    <row r="23" spans="1:11" ht="20.25" customHeight="1">
      <c r="A23" s="31" t="s">
        <v>194</v>
      </c>
      <c r="C23" s="51"/>
      <c r="D23" s="52"/>
      <c r="E23" s="59">
        <f>SUM(E21:E22)</f>
        <v>1811</v>
      </c>
      <c r="G23" s="104">
        <f>SUM(G21:G22)</f>
        <v>19358</v>
      </c>
      <c r="I23" s="59">
        <f>SUM(I21:I22)</f>
        <v>-3945</v>
      </c>
      <c r="J23" s="127"/>
      <c r="K23" s="59">
        <f>SUM(K21:K22)</f>
        <v>12183</v>
      </c>
    </row>
    <row r="24" spans="1:11" ht="20.25" customHeight="1">
      <c r="A24" s="31"/>
      <c r="C24" s="51"/>
      <c r="D24" s="52"/>
      <c r="E24" s="77"/>
      <c r="G24" s="4"/>
      <c r="I24" s="77"/>
      <c r="J24" s="53"/>
      <c r="K24" s="77"/>
    </row>
    <row r="25" spans="1:11" ht="20.25" customHeight="1">
      <c r="A25" s="92" t="s">
        <v>71</v>
      </c>
      <c r="B25" s="93"/>
      <c r="C25" s="51"/>
      <c r="D25" s="52"/>
      <c r="E25" s="94">
        <v>0</v>
      </c>
      <c r="G25" s="115">
        <v>0</v>
      </c>
      <c r="I25" s="94">
        <v>0</v>
      </c>
      <c r="J25" s="53"/>
      <c r="K25" s="94">
        <v>0</v>
      </c>
    </row>
    <row r="26" spans="1:11" ht="20.25" customHeight="1">
      <c r="A26" s="92"/>
      <c r="B26" s="93"/>
      <c r="C26" s="51"/>
      <c r="D26" s="52"/>
      <c r="E26" s="77"/>
      <c r="G26" s="4"/>
      <c r="I26" s="77"/>
      <c r="J26" s="53"/>
      <c r="K26" s="77"/>
    </row>
    <row r="27" spans="1:11" ht="20.25" customHeight="1" thickBot="1">
      <c r="A27" s="92" t="s">
        <v>56</v>
      </c>
      <c r="B27" s="93"/>
      <c r="C27" s="51"/>
      <c r="D27" s="52"/>
      <c r="E27" s="63">
        <f>SUM(E23:E25)</f>
        <v>1811</v>
      </c>
      <c r="G27" s="116">
        <f>SUM(G23:G25)</f>
        <v>19358</v>
      </c>
      <c r="I27" s="63">
        <f>SUM(I23:I25)</f>
        <v>-3945</v>
      </c>
      <c r="J27" s="53"/>
      <c r="K27" s="63">
        <f>SUM(K23:K25)</f>
        <v>12183</v>
      </c>
    </row>
    <row r="28" spans="1:11" ht="20.25" customHeight="1" thickTop="1">
      <c r="A28" s="31"/>
      <c r="C28" s="51"/>
      <c r="D28" s="52"/>
      <c r="E28" s="77"/>
      <c r="G28" s="4"/>
      <c r="I28" s="77"/>
      <c r="J28" s="53"/>
      <c r="K28" s="77"/>
    </row>
    <row r="29" spans="1:11" ht="20.25" customHeight="1">
      <c r="A29" s="92" t="s">
        <v>70</v>
      </c>
      <c r="C29" s="121">
        <v>23</v>
      </c>
      <c r="D29" s="122"/>
      <c r="E29" s="55"/>
      <c r="G29" s="117"/>
      <c r="I29" s="55"/>
      <c r="J29" s="55"/>
      <c r="K29" s="55"/>
    </row>
    <row r="30" spans="1:11" ht="20.25" customHeight="1">
      <c r="A30" s="57" t="s">
        <v>102</v>
      </c>
      <c r="B30" s="93"/>
      <c r="C30" s="123"/>
      <c r="D30" s="122"/>
      <c r="E30" s="129"/>
      <c r="F30" s="132"/>
      <c r="G30" s="123"/>
      <c r="H30" s="132"/>
      <c r="I30" s="129"/>
      <c r="J30" s="128"/>
      <c r="K30" s="123"/>
    </row>
    <row r="31" spans="1:11" ht="20.25" customHeight="1" thickBot="1">
      <c r="A31" s="57" t="s">
        <v>128</v>
      </c>
      <c r="B31" s="93"/>
      <c r="C31" s="123"/>
      <c r="D31" s="122"/>
      <c r="E31" s="162">
        <v>0.01</v>
      </c>
      <c r="F31" s="163"/>
      <c r="G31" s="164">
        <v>0.09</v>
      </c>
      <c r="H31" s="163"/>
      <c r="I31" s="162">
        <v>-0.02</v>
      </c>
      <c r="J31" s="128"/>
      <c r="K31" s="107">
        <v>0.06</v>
      </c>
    </row>
    <row r="32" spans="1:4" s="55" customFormat="1" ht="20.25" customHeight="1" thickTop="1">
      <c r="A32" s="43" t="s">
        <v>130</v>
      </c>
      <c r="B32" s="130"/>
      <c r="C32" s="123"/>
      <c r="D32" s="122"/>
    </row>
    <row r="33" spans="1:11" ht="20.25" customHeight="1" thickBot="1">
      <c r="A33" s="43" t="s">
        <v>129</v>
      </c>
      <c r="B33" s="93"/>
      <c r="C33" s="123"/>
      <c r="D33" s="122"/>
      <c r="E33" s="165">
        <v>221449</v>
      </c>
      <c r="F33" s="159"/>
      <c r="G33" s="165">
        <v>221449</v>
      </c>
      <c r="H33" s="159"/>
      <c r="I33" s="165">
        <v>221449</v>
      </c>
      <c r="K33" s="131">
        <v>221449</v>
      </c>
    </row>
    <row r="34" spans="1:11" ht="20.25" customHeight="1" thickTop="1">
      <c r="A34" s="43" t="s">
        <v>103</v>
      </c>
      <c r="B34" s="93"/>
      <c r="C34" s="123"/>
      <c r="D34" s="122"/>
      <c r="E34" s="129"/>
      <c r="F34" s="55"/>
      <c r="G34" s="123"/>
      <c r="H34" s="55"/>
      <c r="I34" s="129"/>
      <c r="J34" s="128"/>
      <c r="K34" s="123"/>
    </row>
    <row r="35" spans="1:11" ht="20.25" customHeight="1" thickBot="1">
      <c r="A35" s="57" t="s">
        <v>128</v>
      </c>
      <c r="B35" s="93"/>
      <c r="C35" s="123"/>
      <c r="D35" s="122"/>
      <c r="E35" s="162">
        <v>0.01</v>
      </c>
      <c r="F35" s="159"/>
      <c r="G35" s="164">
        <v>0.09</v>
      </c>
      <c r="H35" s="159"/>
      <c r="I35" s="162">
        <v>-0.02</v>
      </c>
      <c r="J35" s="128"/>
      <c r="K35" s="107">
        <v>0.06</v>
      </c>
    </row>
    <row r="36" spans="1:4" s="55" customFormat="1" ht="20.25" customHeight="1" thickTop="1">
      <c r="A36" s="43" t="s">
        <v>130</v>
      </c>
      <c r="B36" s="130"/>
      <c r="C36" s="123"/>
      <c r="D36" s="122"/>
    </row>
    <row r="37" spans="1:11" ht="20.25" customHeight="1" thickBot="1">
      <c r="A37" s="43" t="s">
        <v>129</v>
      </c>
      <c r="B37" s="93"/>
      <c r="C37" s="123"/>
      <c r="D37" s="122"/>
      <c r="E37" s="165">
        <v>222497</v>
      </c>
      <c r="F37" s="159"/>
      <c r="G37" s="165">
        <v>221449</v>
      </c>
      <c r="H37" s="159"/>
      <c r="I37" s="165">
        <v>222497</v>
      </c>
      <c r="J37" s="128"/>
      <c r="K37" s="131">
        <v>221449</v>
      </c>
    </row>
    <row r="38" spans="3:7" ht="20.25" customHeight="1" thickTop="1">
      <c r="C38" s="95"/>
      <c r="D38" s="52"/>
      <c r="E38" s="95"/>
      <c r="G38" s="95"/>
    </row>
    <row r="39" spans="1:9" ht="20.25" customHeight="1">
      <c r="A39" s="35" t="s">
        <v>4</v>
      </c>
      <c r="C39" s="96"/>
      <c r="D39" s="50"/>
      <c r="E39" s="96"/>
      <c r="G39" s="96"/>
      <c r="I39" s="77"/>
    </row>
    <row r="40" spans="1:11" ht="20.25" customHeight="1">
      <c r="A40" s="86"/>
      <c r="B40" s="55"/>
      <c r="C40" s="60"/>
      <c r="D40" s="85"/>
      <c r="E40" s="87"/>
      <c r="G40" s="87"/>
      <c r="K40" s="87" t="s">
        <v>54</v>
      </c>
    </row>
    <row r="41" spans="1:7" ht="20.25" customHeight="1">
      <c r="A41" s="31" t="s">
        <v>161</v>
      </c>
      <c r="B41" s="32"/>
      <c r="C41" s="33"/>
      <c r="D41" s="34"/>
      <c r="E41" s="33"/>
      <c r="G41" s="33"/>
    </row>
    <row r="42" spans="1:7" ht="20.25" customHeight="1">
      <c r="A42" s="92" t="s">
        <v>169</v>
      </c>
      <c r="B42" s="57"/>
      <c r="C42" s="97"/>
      <c r="D42" s="98"/>
      <c r="E42" s="97"/>
      <c r="G42" s="97"/>
    </row>
    <row r="43" spans="1:7" ht="20.25" customHeight="1">
      <c r="A43" s="88" t="s">
        <v>155</v>
      </c>
      <c r="C43" s="34"/>
      <c r="D43" s="34"/>
      <c r="E43" s="34"/>
      <c r="G43" s="34"/>
    </row>
    <row r="44" spans="4:11" ht="20.25" customHeight="1">
      <c r="D44" s="48"/>
      <c r="E44" s="39"/>
      <c r="G44" s="39"/>
      <c r="K44" s="89" t="s">
        <v>53</v>
      </c>
    </row>
    <row r="45" spans="4:11" ht="20.25" customHeight="1">
      <c r="D45" s="48"/>
      <c r="E45" s="176" t="s">
        <v>106</v>
      </c>
      <c r="F45" s="176"/>
      <c r="G45" s="176"/>
      <c r="I45" s="175" t="s">
        <v>107</v>
      </c>
      <c r="J45" s="175"/>
      <c r="K45" s="175"/>
    </row>
    <row r="46" spans="3:11" ht="20.25" customHeight="1">
      <c r="C46" s="146" t="s">
        <v>5</v>
      </c>
      <c r="D46" s="48"/>
      <c r="E46" s="42">
        <v>2021</v>
      </c>
      <c r="F46" s="45"/>
      <c r="G46" s="42">
        <v>2020</v>
      </c>
      <c r="I46" s="42">
        <v>2021</v>
      </c>
      <c r="J46" s="45"/>
      <c r="K46" s="42">
        <v>2020</v>
      </c>
    </row>
    <row r="47" spans="1:7" ht="20.25" customHeight="1">
      <c r="A47" s="31" t="s">
        <v>99</v>
      </c>
      <c r="C47" s="40"/>
      <c r="D47" s="48"/>
      <c r="E47" s="47"/>
      <c r="G47" s="47"/>
    </row>
    <row r="48" spans="1:11" ht="20.25" customHeight="1">
      <c r="A48" s="57" t="s">
        <v>193</v>
      </c>
      <c r="B48" s="99"/>
      <c r="C48" s="57"/>
      <c r="D48" s="57"/>
      <c r="E48" s="69">
        <f>E21</f>
        <v>2694</v>
      </c>
      <c r="G48" s="69">
        <f>G21</f>
        <v>24572</v>
      </c>
      <c r="I48" s="69">
        <f>I21</f>
        <v>-5022</v>
      </c>
      <c r="J48" s="69"/>
      <c r="K48" s="69">
        <f>K21</f>
        <v>15653</v>
      </c>
    </row>
    <row r="49" spans="1:11" ht="20.25" customHeight="1">
      <c r="A49" s="57" t="s">
        <v>108</v>
      </c>
      <c r="B49" s="99"/>
      <c r="C49" s="57"/>
      <c r="D49" s="57"/>
      <c r="E49" s="71"/>
      <c r="G49" s="71"/>
      <c r="I49" s="71"/>
      <c r="J49" s="69"/>
      <c r="K49" s="71"/>
    </row>
    <row r="50" spans="1:10" ht="20.25" customHeight="1">
      <c r="A50" s="57" t="s">
        <v>109</v>
      </c>
      <c r="B50" s="99"/>
      <c r="C50" s="57"/>
      <c r="D50" s="57"/>
      <c r="J50" s="69"/>
    </row>
    <row r="51" spans="1:11" ht="20.25" customHeight="1">
      <c r="A51" s="57" t="s">
        <v>76</v>
      </c>
      <c r="B51" s="57"/>
      <c r="C51" s="1"/>
      <c r="D51" s="1"/>
      <c r="E51" s="171">
        <v>2876</v>
      </c>
      <c r="F51" s="172"/>
      <c r="G51" s="71">
        <v>2692</v>
      </c>
      <c r="H51" s="172"/>
      <c r="I51" s="108">
        <v>2693</v>
      </c>
      <c r="J51" s="108"/>
      <c r="K51" s="108">
        <v>2521</v>
      </c>
    </row>
    <row r="52" spans="1:11" ht="20.25" customHeight="1">
      <c r="A52" s="99" t="s">
        <v>144</v>
      </c>
      <c r="B52" s="99"/>
      <c r="C52" s="140">
        <v>8</v>
      </c>
      <c r="D52" s="1"/>
      <c r="E52" s="71">
        <v>41446</v>
      </c>
      <c r="F52" s="172"/>
      <c r="G52" s="71">
        <v>17625</v>
      </c>
      <c r="H52" s="172"/>
      <c r="I52" s="71">
        <v>41446</v>
      </c>
      <c r="J52" s="108"/>
      <c r="K52" s="108">
        <v>17625</v>
      </c>
    </row>
    <row r="53" spans="1:11" ht="20.25" customHeight="1">
      <c r="A53" s="57" t="s">
        <v>174</v>
      </c>
      <c r="B53" s="99"/>
      <c r="C53" s="140"/>
      <c r="D53" s="1"/>
      <c r="E53" s="71">
        <v>-5</v>
      </c>
      <c r="F53" s="172"/>
      <c r="G53" s="71">
        <v>-1043</v>
      </c>
      <c r="H53" s="172"/>
      <c r="I53" s="108">
        <v>-5</v>
      </c>
      <c r="J53" s="108"/>
      <c r="K53" s="108">
        <v>-1043</v>
      </c>
    </row>
    <row r="54" spans="1:11" ht="20.25" customHeight="1">
      <c r="A54" s="57" t="s">
        <v>199</v>
      </c>
      <c r="B54" s="99"/>
      <c r="C54" s="139"/>
      <c r="D54" s="1"/>
      <c r="E54" s="71">
        <v>-1</v>
      </c>
      <c r="F54" s="172"/>
      <c r="G54" s="71">
        <v>139</v>
      </c>
      <c r="H54" s="172"/>
      <c r="I54" s="108">
        <v>-1</v>
      </c>
      <c r="J54" s="108"/>
      <c r="K54" s="108">
        <v>139</v>
      </c>
    </row>
    <row r="55" spans="1:2" ht="20.25" customHeight="1">
      <c r="A55" s="99" t="s">
        <v>77</v>
      </c>
      <c r="B55" s="57"/>
    </row>
    <row r="56" spans="1:11" ht="20.25" customHeight="1">
      <c r="A56" s="99" t="s">
        <v>98</v>
      </c>
      <c r="B56" s="99"/>
      <c r="C56" s="1"/>
      <c r="D56" s="1"/>
      <c r="E56" s="71">
        <v>-5442</v>
      </c>
      <c r="F56" s="172"/>
      <c r="G56" s="71">
        <v>-4796</v>
      </c>
      <c r="H56" s="172"/>
      <c r="I56" s="71">
        <v>-5442</v>
      </c>
      <c r="J56" s="108"/>
      <c r="K56" s="108">
        <v>-4796</v>
      </c>
    </row>
    <row r="57" spans="1:11" ht="20.25" customHeight="1">
      <c r="A57" s="99" t="s">
        <v>183</v>
      </c>
      <c r="B57" s="99"/>
      <c r="C57" s="1"/>
      <c r="D57" s="1"/>
      <c r="E57" s="71">
        <v>-149</v>
      </c>
      <c r="F57" s="172"/>
      <c r="G57" s="71">
        <v>-48</v>
      </c>
      <c r="H57" s="172"/>
      <c r="I57" s="71">
        <v>-149</v>
      </c>
      <c r="J57" s="108"/>
      <c r="K57" s="71">
        <v>-48</v>
      </c>
    </row>
    <row r="58" spans="1:11" ht="20.25" customHeight="1">
      <c r="A58" s="57" t="s">
        <v>68</v>
      </c>
      <c r="B58" s="99"/>
      <c r="C58" s="1"/>
      <c r="D58" s="1"/>
      <c r="E58" s="69">
        <v>313</v>
      </c>
      <c r="F58" s="172"/>
      <c r="G58" s="69">
        <v>307</v>
      </c>
      <c r="H58" s="172"/>
      <c r="I58" s="106">
        <v>284</v>
      </c>
      <c r="J58" s="108"/>
      <c r="K58" s="108">
        <v>283</v>
      </c>
    </row>
    <row r="59" spans="1:11" ht="20.25" customHeight="1">
      <c r="A59" s="99" t="s">
        <v>80</v>
      </c>
      <c r="B59" s="99"/>
      <c r="C59" s="1"/>
      <c r="D59" s="1"/>
      <c r="E59" s="91">
        <v>20591</v>
      </c>
      <c r="F59" s="172"/>
      <c r="G59" s="91">
        <v>26241</v>
      </c>
      <c r="H59" s="172"/>
      <c r="I59" s="91">
        <v>20773</v>
      </c>
      <c r="J59" s="108"/>
      <c r="K59" s="105">
        <v>26477</v>
      </c>
    </row>
    <row r="60" spans="1:7" ht="20.25" customHeight="1">
      <c r="A60" s="57" t="s">
        <v>73</v>
      </c>
      <c r="B60" s="99"/>
      <c r="C60" s="57"/>
      <c r="D60" s="57"/>
      <c r="G60" s="1"/>
    </row>
    <row r="61" spans="1:11" ht="20.25" customHeight="1">
      <c r="A61" s="57" t="s">
        <v>39</v>
      </c>
      <c r="B61" s="99"/>
      <c r="C61" s="57"/>
      <c r="D61" s="57"/>
      <c r="E61" s="69">
        <f>SUM(E48:E59)</f>
        <v>62323</v>
      </c>
      <c r="G61" s="69">
        <f>SUM(G48:G59)</f>
        <v>65689</v>
      </c>
      <c r="I61" s="69">
        <f>SUM(I48:I59)</f>
        <v>54577</v>
      </c>
      <c r="J61" s="69"/>
      <c r="K61" s="69">
        <f>SUM(K48:K59)</f>
        <v>56811</v>
      </c>
    </row>
    <row r="62" spans="1:11" ht="20.25" customHeight="1">
      <c r="A62" s="57" t="s">
        <v>40</v>
      </c>
      <c r="B62" s="99"/>
      <c r="C62" s="57"/>
      <c r="D62" s="57"/>
      <c r="E62" s="100"/>
      <c r="G62" s="114"/>
      <c r="I62" s="100"/>
      <c r="J62" s="100"/>
      <c r="K62" s="100"/>
    </row>
    <row r="63" spans="1:11" ht="20.25" customHeight="1">
      <c r="A63" s="57" t="s">
        <v>41</v>
      </c>
      <c r="B63" s="99"/>
      <c r="C63" s="57"/>
      <c r="D63" s="57"/>
      <c r="E63" s="71">
        <v>-1123</v>
      </c>
      <c r="F63" s="172"/>
      <c r="G63" s="71">
        <v>32436</v>
      </c>
      <c r="H63" s="172"/>
      <c r="I63" s="71">
        <v>-922</v>
      </c>
      <c r="J63" s="108"/>
      <c r="K63" s="108">
        <v>32362</v>
      </c>
    </row>
    <row r="64" spans="1:11" ht="20.25" customHeight="1">
      <c r="A64" s="57" t="s">
        <v>49</v>
      </c>
      <c r="B64" s="57"/>
      <c r="C64" s="57"/>
      <c r="D64" s="57"/>
      <c r="E64" s="71">
        <v>72714</v>
      </c>
      <c r="F64" s="172"/>
      <c r="G64" s="71">
        <v>-14026</v>
      </c>
      <c r="H64" s="172"/>
      <c r="I64" s="71">
        <v>72714</v>
      </c>
      <c r="J64" s="108"/>
      <c r="K64" s="108">
        <v>-14026</v>
      </c>
    </row>
    <row r="65" spans="1:11" ht="20.25" customHeight="1">
      <c r="A65" s="57" t="s">
        <v>42</v>
      </c>
      <c r="B65" s="99"/>
      <c r="C65" s="57"/>
      <c r="D65" s="57"/>
      <c r="E65" s="71">
        <v>-86049</v>
      </c>
      <c r="F65" s="172"/>
      <c r="G65" s="71">
        <v>4701</v>
      </c>
      <c r="H65" s="172"/>
      <c r="I65" s="71">
        <v>-86049</v>
      </c>
      <c r="J65" s="108"/>
      <c r="K65" s="108">
        <v>4701</v>
      </c>
    </row>
    <row r="66" spans="1:11" ht="20.25" customHeight="1">
      <c r="A66" s="57" t="s">
        <v>79</v>
      </c>
      <c r="B66" s="99"/>
      <c r="C66" s="57"/>
      <c r="D66" s="57"/>
      <c r="E66" s="173">
        <v>-18108</v>
      </c>
      <c r="F66" s="172"/>
      <c r="G66" s="173">
        <v>23491</v>
      </c>
      <c r="H66" s="172"/>
      <c r="I66" s="173">
        <v>-18108</v>
      </c>
      <c r="J66" s="108"/>
      <c r="K66" s="167">
        <v>23491</v>
      </c>
    </row>
    <row r="67" spans="1:11" ht="20.25" customHeight="1">
      <c r="A67" s="57" t="s">
        <v>78</v>
      </c>
      <c r="B67" s="99"/>
      <c r="C67" s="57"/>
      <c r="D67" s="57"/>
      <c r="E67" s="71">
        <v>2731</v>
      </c>
      <c r="F67" s="172"/>
      <c r="G67" s="71">
        <v>5276</v>
      </c>
      <c r="H67" s="172"/>
      <c r="I67" s="71">
        <v>2731</v>
      </c>
      <c r="J67" s="108"/>
      <c r="K67" s="108">
        <v>5276</v>
      </c>
    </row>
    <row r="68" spans="1:11" ht="20.25" customHeight="1">
      <c r="A68" s="57" t="s">
        <v>43</v>
      </c>
      <c r="B68" s="99"/>
      <c r="C68" s="57"/>
      <c r="D68" s="57"/>
      <c r="E68" s="71">
        <v>-520</v>
      </c>
      <c r="F68" s="172"/>
      <c r="G68" s="71">
        <v>1737</v>
      </c>
      <c r="H68" s="172"/>
      <c r="I68" s="71">
        <v>-460</v>
      </c>
      <c r="J68" s="108"/>
      <c r="K68" s="108">
        <v>1702</v>
      </c>
    </row>
    <row r="69" spans="1:11" ht="20.25" customHeight="1">
      <c r="A69" s="57" t="s">
        <v>117</v>
      </c>
      <c r="B69" s="99"/>
      <c r="C69" s="57"/>
      <c r="D69" s="57"/>
      <c r="E69" s="174"/>
      <c r="F69" s="172"/>
      <c r="G69" s="174"/>
      <c r="H69" s="172"/>
      <c r="I69" s="174"/>
      <c r="J69" s="109"/>
      <c r="K69" s="109"/>
    </row>
    <row r="70" spans="1:11" ht="20.25" customHeight="1">
      <c r="A70" s="57" t="s">
        <v>44</v>
      </c>
      <c r="B70" s="99"/>
      <c r="C70" s="57"/>
      <c r="D70" s="57"/>
      <c r="E70" s="71">
        <v>-211</v>
      </c>
      <c r="F70" s="172"/>
      <c r="G70" s="71">
        <v>-3469</v>
      </c>
      <c r="H70" s="172"/>
      <c r="I70" s="71">
        <v>-577</v>
      </c>
      <c r="J70" s="108"/>
      <c r="K70" s="108">
        <v>-2926</v>
      </c>
    </row>
    <row r="71" spans="1:11" ht="20.25" customHeight="1">
      <c r="A71" s="43" t="s">
        <v>175</v>
      </c>
      <c r="B71" s="126"/>
      <c r="C71" s="43"/>
      <c r="D71" s="43"/>
      <c r="E71" s="69">
        <v>-1560</v>
      </c>
      <c r="F71" s="172"/>
      <c r="G71" s="69">
        <v>8347</v>
      </c>
      <c r="H71" s="172"/>
      <c r="I71" s="69">
        <v>-1461</v>
      </c>
      <c r="J71" s="108"/>
      <c r="K71" s="108">
        <v>8338</v>
      </c>
    </row>
    <row r="72" spans="1:11" ht="20.25" customHeight="1">
      <c r="A72" s="43" t="s">
        <v>45</v>
      </c>
      <c r="B72" s="126"/>
      <c r="C72" s="43"/>
      <c r="D72" s="43"/>
      <c r="E72" s="69">
        <v>-2086</v>
      </c>
      <c r="F72" s="172"/>
      <c r="G72" s="69">
        <v>3151</v>
      </c>
      <c r="H72" s="172"/>
      <c r="I72" s="69">
        <v>-2512</v>
      </c>
      <c r="J72" s="108"/>
      <c r="K72" s="108">
        <v>3045</v>
      </c>
    </row>
    <row r="73" spans="1:11" ht="20.25" customHeight="1">
      <c r="A73" s="43" t="s">
        <v>175</v>
      </c>
      <c r="B73" s="126"/>
      <c r="C73" s="43"/>
      <c r="D73" s="43"/>
      <c r="E73" s="91">
        <v>-401</v>
      </c>
      <c r="F73" s="172"/>
      <c r="G73" s="91">
        <v>0</v>
      </c>
      <c r="H73" s="172"/>
      <c r="I73" s="91">
        <v>-401</v>
      </c>
      <c r="J73" s="108"/>
      <c r="K73" s="105">
        <v>0</v>
      </c>
    </row>
    <row r="74" spans="1:11" ht="20.25" customHeight="1">
      <c r="A74" s="57" t="s">
        <v>99</v>
      </c>
      <c r="B74" s="99"/>
      <c r="C74" s="57"/>
      <c r="D74" s="57"/>
      <c r="E74" s="69">
        <f>SUM(E63:E73)+E61</f>
        <v>27710</v>
      </c>
      <c r="G74" s="69">
        <f>SUM(G63:G73)+G61</f>
        <v>127333</v>
      </c>
      <c r="I74" s="69">
        <f>SUM(I63:I73)+I61</f>
        <v>19532</v>
      </c>
      <c r="J74" s="69"/>
      <c r="K74" s="69">
        <f>SUM(K63:K73)+K61</f>
        <v>118774</v>
      </c>
    </row>
    <row r="75" spans="1:11" ht="20.25" customHeight="1">
      <c r="A75" s="57" t="s">
        <v>184</v>
      </c>
      <c r="B75" s="99"/>
      <c r="C75" s="57"/>
      <c r="D75" s="57"/>
      <c r="E75" s="106">
        <v>149</v>
      </c>
      <c r="F75" s="172"/>
      <c r="G75" s="106">
        <v>48</v>
      </c>
      <c r="H75" s="172"/>
      <c r="I75" s="106">
        <v>149</v>
      </c>
      <c r="J75" s="108"/>
      <c r="K75" s="108">
        <v>48</v>
      </c>
    </row>
    <row r="76" spans="1:11" ht="20.25" customHeight="1">
      <c r="A76" s="57" t="s">
        <v>185</v>
      </c>
      <c r="B76" s="99"/>
      <c r="C76" s="57"/>
      <c r="D76" s="57"/>
      <c r="E76" s="69">
        <v>-23316</v>
      </c>
      <c r="F76" s="172"/>
      <c r="G76" s="69">
        <v>-28081</v>
      </c>
      <c r="H76" s="172"/>
      <c r="I76" s="69">
        <v>-23528</v>
      </c>
      <c r="J76" s="108"/>
      <c r="K76" s="108">
        <v>-28352</v>
      </c>
    </row>
    <row r="77" spans="1:11" ht="20.25" customHeight="1">
      <c r="A77" s="57" t="s">
        <v>186</v>
      </c>
      <c r="B77" s="101"/>
      <c r="C77" s="57"/>
      <c r="D77" s="57"/>
      <c r="E77" s="69">
        <v>-1015</v>
      </c>
      <c r="F77" s="172"/>
      <c r="G77" s="69">
        <v>-1293</v>
      </c>
      <c r="H77" s="172"/>
      <c r="I77" s="69">
        <v>-700</v>
      </c>
      <c r="J77" s="108"/>
      <c r="K77" s="108">
        <v>-1014</v>
      </c>
    </row>
    <row r="78" spans="1:11" ht="20.25" customHeight="1">
      <c r="A78" s="92" t="s">
        <v>177</v>
      </c>
      <c r="B78" s="101"/>
      <c r="C78" s="70"/>
      <c r="D78" s="70"/>
      <c r="E78" s="73">
        <f>SUM(E74:E77)</f>
        <v>3528</v>
      </c>
      <c r="G78" s="73">
        <f>SUM(G74:G77)</f>
        <v>98007</v>
      </c>
      <c r="I78" s="73">
        <f>SUM(I74:I77)</f>
        <v>-4547</v>
      </c>
      <c r="J78" s="69"/>
      <c r="K78" s="73">
        <f>SUM(K74:K77)</f>
        <v>89456</v>
      </c>
    </row>
    <row r="79" spans="1:4" ht="20.25" customHeight="1">
      <c r="A79" s="92"/>
      <c r="B79" s="101"/>
      <c r="C79" s="70"/>
      <c r="D79" s="70"/>
    </row>
    <row r="80" spans="1:7" ht="20.25" customHeight="1">
      <c r="A80" s="35" t="s">
        <v>4</v>
      </c>
      <c r="B80" s="57"/>
      <c r="C80" s="76"/>
      <c r="D80" s="95"/>
      <c r="E80" s="76"/>
      <c r="G80" s="76"/>
    </row>
    <row r="81" spans="1:11" ht="20.25" customHeight="1">
      <c r="A81" s="86"/>
      <c r="B81" s="55"/>
      <c r="C81" s="60"/>
      <c r="D81" s="85"/>
      <c r="E81" s="87"/>
      <c r="G81" s="87"/>
      <c r="K81" s="87" t="s">
        <v>54</v>
      </c>
    </row>
    <row r="82" spans="1:7" ht="20.25" customHeight="1">
      <c r="A82" s="31" t="s">
        <v>161</v>
      </c>
      <c r="B82" s="32"/>
      <c r="C82" s="33"/>
      <c r="D82" s="34"/>
      <c r="E82" s="33"/>
      <c r="G82" s="33"/>
    </row>
    <row r="83" spans="1:7" ht="20.25" customHeight="1">
      <c r="A83" s="92" t="s">
        <v>170</v>
      </c>
      <c r="B83" s="57"/>
      <c r="C83" s="97"/>
      <c r="D83" s="98"/>
      <c r="E83" s="97"/>
      <c r="G83" s="97"/>
    </row>
    <row r="84" spans="1:7" ht="20.25" customHeight="1">
      <c r="A84" s="88" t="s">
        <v>155</v>
      </c>
      <c r="C84" s="34"/>
      <c r="D84" s="34"/>
      <c r="E84" s="34"/>
      <c r="G84" s="34"/>
    </row>
    <row r="85" spans="4:11" ht="20.25" customHeight="1">
      <c r="D85" s="48"/>
      <c r="E85" s="39"/>
      <c r="G85" s="39"/>
      <c r="K85" s="89" t="s">
        <v>53</v>
      </c>
    </row>
    <row r="86" spans="4:11" ht="20.25" customHeight="1">
      <c r="D86" s="48"/>
      <c r="E86" s="176" t="s">
        <v>122</v>
      </c>
      <c r="F86" s="176"/>
      <c r="G86" s="176"/>
      <c r="I86" s="175" t="s">
        <v>107</v>
      </c>
      <c r="J86" s="175"/>
      <c r="K86" s="175"/>
    </row>
    <row r="87" spans="3:11" ht="20.25" customHeight="1">
      <c r="C87" s="146" t="s">
        <v>5</v>
      </c>
      <c r="D87" s="48"/>
      <c r="E87" s="42">
        <v>2021</v>
      </c>
      <c r="F87" s="45"/>
      <c r="G87" s="42">
        <v>2020</v>
      </c>
      <c r="I87" s="42">
        <v>2021</v>
      </c>
      <c r="J87" s="45"/>
      <c r="K87" s="42">
        <v>2020</v>
      </c>
    </row>
    <row r="88" spans="1:11" ht="20.25" customHeight="1">
      <c r="A88" s="92" t="s">
        <v>47</v>
      </c>
      <c r="B88" s="101"/>
      <c r="C88" s="57"/>
      <c r="D88" s="57"/>
      <c r="E88" s="72"/>
      <c r="G88" s="72"/>
      <c r="I88" s="72"/>
      <c r="J88" s="70"/>
      <c r="K88" s="72"/>
    </row>
    <row r="89" spans="1:11" ht="20.25" customHeight="1">
      <c r="A89" s="57" t="s">
        <v>88</v>
      </c>
      <c r="B89" s="99"/>
      <c r="C89" s="139"/>
      <c r="D89" s="166"/>
      <c r="E89" s="100">
        <v>-110000</v>
      </c>
      <c r="F89" s="172"/>
      <c r="G89" s="100">
        <v>-540000</v>
      </c>
      <c r="H89" s="172"/>
      <c r="I89" s="100">
        <v>-110000</v>
      </c>
      <c r="J89" s="168"/>
      <c r="K89" s="168">
        <v>-540000</v>
      </c>
    </row>
    <row r="90" spans="1:11" ht="20.25" customHeight="1">
      <c r="A90" s="57" t="s">
        <v>118</v>
      </c>
      <c r="B90" s="99"/>
      <c r="C90" s="139"/>
      <c r="D90" s="166"/>
      <c r="E90" s="100">
        <v>110005</v>
      </c>
      <c r="F90" s="172"/>
      <c r="G90" s="100">
        <v>1271241</v>
      </c>
      <c r="H90" s="172"/>
      <c r="I90" s="100">
        <v>110005</v>
      </c>
      <c r="J90" s="168"/>
      <c r="K90" s="168">
        <v>1271241</v>
      </c>
    </row>
    <row r="91" spans="1:11" ht="20.25" customHeight="1">
      <c r="A91" s="57" t="s">
        <v>187</v>
      </c>
      <c r="B91" s="99"/>
      <c r="C91" s="139"/>
      <c r="D91" s="166"/>
      <c r="E91" s="71">
        <v>-40840</v>
      </c>
      <c r="F91" s="172"/>
      <c r="G91" s="71">
        <v>-6043</v>
      </c>
      <c r="H91" s="172"/>
      <c r="I91" s="71">
        <v>-40840</v>
      </c>
      <c r="J91" s="108"/>
      <c r="K91" s="108">
        <v>-6043</v>
      </c>
    </row>
    <row r="92" spans="1:11" ht="20.25" customHeight="1">
      <c r="A92" s="99" t="s">
        <v>67</v>
      </c>
      <c r="B92" s="99"/>
      <c r="C92" s="139"/>
      <c r="D92" s="166"/>
      <c r="E92" s="71">
        <v>-41</v>
      </c>
      <c r="F92" s="172"/>
      <c r="G92" s="71">
        <v>-2</v>
      </c>
      <c r="H92" s="172"/>
      <c r="I92" s="108">
        <v>0</v>
      </c>
      <c r="J92" s="108"/>
      <c r="K92" s="108">
        <v>-2</v>
      </c>
    </row>
    <row r="93" spans="1:11" ht="20.25" customHeight="1">
      <c r="A93" s="99" t="s">
        <v>69</v>
      </c>
      <c r="B93" s="99"/>
      <c r="C93" s="139"/>
      <c r="D93" s="166"/>
      <c r="E93" s="71">
        <v>2</v>
      </c>
      <c r="F93" s="172"/>
      <c r="G93" s="71">
        <v>0</v>
      </c>
      <c r="H93" s="172"/>
      <c r="I93" s="71">
        <v>2</v>
      </c>
      <c r="J93" s="108"/>
      <c r="K93" s="108">
        <v>0</v>
      </c>
    </row>
    <row r="94" spans="1:11" ht="20.25" customHeight="1">
      <c r="A94" s="35" t="s">
        <v>97</v>
      </c>
      <c r="B94" s="101"/>
      <c r="C94" s="139"/>
      <c r="D94" s="166"/>
      <c r="E94" s="71">
        <v>-2304</v>
      </c>
      <c r="F94" s="172"/>
      <c r="G94" s="71">
        <v>0</v>
      </c>
      <c r="H94" s="172"/>
      <c r="I94" s="71">
        <v>-2090</v>
      </c>
      <c r="J94" s="108"/>
      <c r="K94" s="108">
        <v>0</v>
      </c>
    </row>
    <row r="95" spans="1:11" ht="20.25" customHeight="1">
      <c r="A95" s="35" t="s">
        <v>126</v>
      </c>
      <c r="B95" s="101"/>
      <c r="C95" s="140"/>
      <c r="D95" s="166"/>
      <c r="E95" s="71">
        <v>0</v>
      </c>
      <c r="F95" s="172"/>
      <c r="G95" s="108">
        <v>0</v>
      </c>
      <c r="H95" s="172"/>
      <c r="I95" s="108">
        <v>0</v>
      </c>
      <c r="J95" s="108"/>
      <c r="K95" s="108">
        <v>-5000</v>
      </c>
    </row>
    <row r="96" spans="1:11" ht="20.25" customHeight="1">
      <c r="A96" s="92" t="s">
        <v>149</v>
      </c>
      <c r="B96" s="101"/>
      <c r="C96" s="121"/>
      <c r="D96" s="57"/>
      <c r="E96" s="73">
        <f>SUM(E89:E95)</f>
        <v>-43178</v>
      </c>
      <c r="G96" s="73">
        <f>SUM(G89:G95)</f>
        <v>725196</v>
      </c>
      <c r="I96" s="73">
        <f>SUM(I89:I95)</f>
        <v>-42923</v>
      </c>
      <c r="J96" s="69"/>
      <c r="K96" s="73">
        <f>SUM(K89:K95)</f>
        <v>720196</v>
      </c>
    </row>
    <row r="97" spans="1:11" ht="20.25" customHeight="1">
      <c r="A97" s="92" t="s">
        <v>46</v>
      </c>
      <c r="B97" s="99"/>
      <c r="C97" s="121"/>
      <c r="D97" s="57"/>
      <c r="E97" s="61"/>
      <c r="G97" s="103"/>
      <c r="I97" s="61"/>
      <c r="J97" s="77"/>
      <c r="K97" s="61"/>
    </row>
    <row r="98" spans="1:11" ht="20.25" customHeight="1">
      <c r="A98" s="110" t="s">
        <v>188</v>
      </c>
      <c r="B98" s="99"/>
      <c r="C98" s="139"/>
      <c r="D98" s="1"/>
      <c r="E98" s="61">
        <v>-7915</v>
      </c>
      <c r="F98" s="172"/>
      <c r="G98" s="71">
        <v>0</v>
      </c>
      <c r="H98" s="172"/>
      <c r="I98" s="61">
        <v>-7915</v>
      </c>
      <c r="J98" s="108"/>
      <c r="K98" s="108">
        <v>0</v>
      </c>
    </row>
    <row r="99" spans="1:11" ht="20.25" customHeight="1">
      <c r="A99" s="110" t="s">
        <v>189</v>
      </c>
      <c r="B99" s="99"/>
      <c r="C99" s="139"/>
      <c r="D99" s="1"/>
      <c r="E99" s="61">
        <v>-540000</v>
      </c>
      <c r="F99" s="172"/>
      <c r="G99" s="106">
        <v>-249763</v>
      </c>
      <c r="H99" s="172"/>
      <c r="I99" s="61">
        <v>-540000</v>
      </c>
      <c r="J99" s="108"/>
      <c r="K99" s="108">
        <v>-249763</v>
      </c>
    </row>
    <row r="100" spans="1:11" ht="20.25" customHeight="1">
      <c r="A100" s="110" t="s">
        <v>150</v>
      </c>
      <c r="B100" s="99"/>
      <c r="C100" s="139"/>
      <c r="D100" s="1"/>
      <c r="E100" s="61">
        <v>540000</v>
      </c>
      <c r="F100" s="172"/>
      <c r="G100" s="106">
        <v>0</v>
      </c>
      <c r="H100" s="172"/>
      <c r="I100" s="61">
        <v>540000</v>
      </c>
      <c r="J100" s="108"/>
      <c r="K100" s="108">
        <v>0</v>
      </c>
    </row>
    <row r="101" spans="1:11" ht="20.25" customHeight="1">
      <c r="A101" s="110" t="s">
        <v>151</v>
      </c>
      <c r="B101" s="99"/>
      <c r="C101" s="140">
        <v>2</v>
      </c>
      <c r="D101" s="1"/>
      <c r="E101" s="61">
        <v>0</v>
      </c>
      <c r="F101" s="172"/>
      <c r="G101" s="106">
        <v>0</v>
      </c>
      <c r="H101" s="172"/>
      <c r="I101" s="61">
        <v>10000</v>
      </c>
      <c r="J101" s="108"/>
      <c r="K101" s="108">
        <v>12000</v>
      </c>
    </row>
    <row r="102" spans="1:11" ht="20.25" customHeight="1">
      <c r="A102" s="1" t="s">
        <v>92</v>
      </c>
      <c r="B102" s="57"/>
      <c r="C102" s="140">
        <v>16</v>
      </c>
      <c r="D102" s="1"/>
      <c r="E102" s="71">
        <v>393800</v>
      </c>
      <c r="F102" s="172"/>
      <c r="G102" s="71">
        <v>0</v>
      </c>
      <c r="H102" s="172"/>
      <c r="I102" s="71">
        <v>393800</v>
      </c>
      <c r="J102" s="108"/>
      <c r="K102" s="108">
        <v>0</v>
      </c>
    </row>
    <row r="103" spans="1:11" ht="20.25" customHeight="1">
      <c r="A103" s="1" t="s">
        <v>190</v>
      </c>
      <c r="B103" s="57"/>
      <c r="C103" s="140">
        <v>16</v>
      </c>
      <c r="D103" s="1"/>
      <c r="E103" s="71">
        <v>-200000</v>
      </c>
      <c r="F103" s="172"/>
      <c r="G103" s="71">
        <v>-615000</v>
      </c>
      <c r="H103" s="172"/>
      <c r="I103" s="71">
        <v>-200000</v>
      </c>
      <c r="J103" s="108"/>
      <c r="K103" s="108">
        <v>-615000</v>
      </c>
    </row>
    <row r="104" spans="1:11" ht="20.25" customHeight="1">
      <c r="A104" s="110" t="s">
        <v>176</v>
      </c>
      <c r="B104" s="99"/>
      <c r="C104" s="1"/>
      <c r="D104" s="1"/>
      <c r="E104" s="71">
        <v>-1506</v>
      </c>
      <c r="F104" s="172"/>
      <c r="G104" s="71">
        <v>-1456</v>
      </c>
      <c r="H104" s="172"/>
      <c r="I104" s="71">
        <v>-1357</v>
      </c>
      <c r="J104" s="108"/>
      <c r="K104" s="108">
        <v>-1315</v>
      </c>
    </row>
    <row r="105" spans="1:4" ht="20.25" customHeight="1">
      <c r="A105" s="110" t="s">
        <v>145</v>
      </c>
      <c r="B105" s="99"/>
      <c r="C105" s="1"/>
      <c r="D105" s="1"/>
    </row>
    <row r="106" spans="1:11" ht="20.25" customHeight="1">
      <c r="A106" s="110" t="s">
        <v>143</v>
      </c>
      <c r="B106" s="99"/>
      <c r="C106" s="1"/>
      <c r="D106" s="1"/>
      <c r="E106" s="71">
        <v>-2680</v>
      </c>
      <c r="F106" s="172"/>
      <c r="G106" s="71">
        <v>-30725</v>
      </c>
      <c r="H106" s="172"/>
      <c r="I106" s="71">
        <v>-2680</v>
      </c>
      <c r="J106" s="108"/>
      <c r="K106" s="108">
        <v>-30725</v>
      </c>
    </row>
    <row r="107" spans="1:11" ht="20.25" customHeight="1">
      <c r="A107" s="92" t="s">
        <v>127</v>
      </c>
      <c r="E107" s="73">
        <f>SUM(E98:E106)</f>
        <v>181699</v>
      </c>
      <c r="G107" s="73">
        <f>SUM(G98:G106)</f>
        <v>-896944</v>
      </c>
      <c r="I107" s="73">
        <f>SUM(I98:I106)</f>
        <v>191848</v>
      </c>
      <c r="J107" s="69"/>
      <c r="K107" s="73">
        <f>SUM(K98:K106)</f>
        <v>-884803</v>
      </c>
    </row>
    <row r="108" spans="1:11" ht="20.25" customHeight="1">
      <c r="A108" s="92" t="s">
        <v>146</v>
      </c>
      <c r="E108" s="71">
        <f>SUM(E78,E96,E107)</f>
        <v>142049</v>
      </c>
      <c r="G108" s="108">
        <f>SUM(G78,G96,G107)</f>
        <v>-73741</v>
      </c>
      <c r="I108" s="71">
        <f>SUM(I78,I96,I107)</f>
        <v>144378</v>
      </c>
      <c r="J108" s="69"/>
      <c r="K108" s="71">
        <f>SUM(K78,K96,K107)</f>
        <v>-75151</v>
      </c>
    </row>
    <row r="109" spans="1:11" ht="20.25" customHeight="1">
      <c r="A109" s="57" t="s">
        <v>57</v>
      </c>
      <c r="E109" s="91">
        <v>47203</v>
      </c>
      <c r="F109" s="172"/>
      <c r="G109" s="91">
        <v>236231</v>
      </c>
      <c r="H109" s="172"/>
      <c r="I109" s="105">
        <v>33966</v>
      </c>
      <c r="J109" s="106"/>
      <c r="K109" s="105">
        <v>233949</v>
      </c>
    </row>
    <row r="110" spans="1:11" ht="20.25" customHeight="1" thickBot="1">
      <c r="A110" s="92" t="s">
        <v>58</v>
      </c>
      <c r="E110" s="102">
        <f>SUM(E108:E109)</f>
        <v>189252</v>
      </c>
      <c r="G110" s="102">
        <f>SUM(G108:G109)</f>
        <v>162490</v>
      </c>
      <c r="I110" s="102">
        <f>SUM(I108:I109)</f>
        <v>178344</v>
      </c>
      <c r="J110" s="69"/>
      <c r="K110" s="102">
        <f>SUM(K108:K109)</f>
        <v>158798</v>
      </c>
    </row>
    <row r="111" spans="5:11" ht="20.25" customHeight="1" thickTop="1">
      <c r="E111" s="125">
        <f>SUM(E110-'BS'!F11)</f>
        <v>0</v>
      </c>
      <c r="F111" s="124"/>
      <c r="G111" s="125"/>
      <c r="H111" s="124"/>
      <c r="I111" s="125"/>
      <c r="J111" s="54"/>
      <c r="K111" s="54"/>
    </row>
    <row r="112" spans="1:11" ht="20.25" customHeight="1">
      <c r="A112" s="31" t="s">
        <v>119</v>
      </c>
      <c r="E112" s="54"/>
      <c r="G112" s="54"/>
      <c r="I112" s="54"/>
      <c r="J112" s="54"/>
      <c r="K112" s="54"/>
    </row>
    <row r="113" spans="1:11" ht="20.25" customHeight="1">
      <c r="A113" s="31" t="s">
        <v>120</v>
      </c>
      <c r="E113" s="54"/>
      <c r="G113" s="54"/>
      <c r="I113" s="54"/>
      <c r="J113" s="54"/>
      <c r="K113" s="54"/>
    </row>
    <row r="114" spans="1:11" ht="20.25" customHeight="1">
      <c r="A114" s="35" t="s">
        <v>191</v>
      </c>
      <c r="E114" s="71">
        <v>1573</v>
      </c>
      <c r="F114" s="71"/>
      <c r="G114" s="71">
        <v>0</v>
      </c>
      <c r="H114" s="71"/>
      <c r="I114" s="71">
        <v>1573</v>
      </c>
      <c r="J114" s="71"/>
      <c r="K114" s="71">
        <v>0</v>
      </c>
    </row>
    <row r="115" spans="1:11" ht="20.25" customHeight="1">
      <c r="A115" s="35" t="s">
        <v>192</v>
      </c>
      <c r="E115" s="71">
        <v>10</v>
      </c>
      <c r="F115" s="71"/>
      <c r="G115" s="71">
        <v>0</v>
      </c>
      <c r="H115" s="71"/>
      <c r="I115" s="71">
        <v>0</v>
      </c>
      <c r="J115" s="71"/>
      <c r="K115" s="71">
        <v>0</v>
      </c>
    </row>
    <row r="116" spans="1:11" ht="20.25" customHeight="1">
      <c r="A116" s="35" t="s">
        <v>181</v>
      </c>
      <c r="E116" s="71">
        <v>39861</v>
      </c>
      <c r="F116" s="71"/>
      <c r="G116" s="71">
        <v>0</v>
      </c>
      <c r="H116" s="71"/>
      <c r="I116" s="71">
        <v>39861</v>
      </c>
      <c r="J116" s="71"/>
      <c r="K116" s="71">
        <v>0</v>
      </c>
    </row>
    <row r="117" spans="5:11" ht="20.25" customHeight="1">
      <c r="E117" s="71"/>
      <c r="F117" s="71"/>
      <c r="G117" s="71"/>
      <c r="H117" s="71"/>
      <c r="I117" s="71"/>
      <c r="J117" s="71"/>
      <c r="K117" s="71"/>
    </row>
    <row r="118" ht="20.25" customHeight="1">
      <c r="A118" s="35" t="s">
        <v>4</v>
      </c>
    </row>
  </sheetData>
  <sheetProtection/>
  <mergeCells count="6">
    <mergeCell ref="I45:K45"/>
    <mergeCell ref="I86:K86"/>
    <mergeCell ref="I6:K6"/>
    <mergeCell ref="E6:G6"/>
    <mergeCell ref="E45:G45"/>
    <mergeCell ref="E86:G86"/>
  </mergeCells>
  <printOptions horizontalCentered="1"/>
  <pageMargins left="0.984251968503937" right="0.1968503937007874" top="0.7874015748031497" bottom="0.3937007874015748" header="0.1968503937007874" footer="0.1968503937007874"/>
  <pageSetup firstPageNumber="2" useFirstPageNumber="1" fitToHeight="0" horizontalDpi="600" verticalDpi="600" orientation="portrait" paperSize="9" scale="80" r:id="rId2"/>
  <rowBreaks count="2" manualBreakCount="2">
    <brk id="39" max="11" man="1"/>
    <brk id="80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6"/>
  <sheetViews>
    <sheetView showGridLines="0" view="pageBreakPreview" zoomScale="70" zoomScaleSheetLayoutView="70" workbookViewId="0" topLeftCell="A1">
      <selection activeCell="A24" sqref="A24"/>
    </sheetView>
  </sheetViews>
  <sheetFormatPr defaultColWidth="9.140625" defaultRowHeight="21" customHeight="1"/>
  <cols>
    <col min="1" max="1" width="44.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54</v>
      </c>
    </row>
    <row r="2" spans="1:13" ht="21" customHeight="1">
      <c r="A2" s="7" t="s">
        <v>161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155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53</v>
      </c>
    </row>
    <row r="6" spans="1:13" ht="21" customHeight="1">
      <c r="A6" s="13"/>
      <c r="B6" s="11"/>
      <c r="C6" s="178" t="s">
        <v>122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3:13" s="15" customFormat="1" ht="21" customHeight="1">
      <c r="C7" s="15" t="s">
        <v>105</v>
      </c>
      <c r="I7" s="177" t="s">
        <v>2</v>
      </c>
      <c r="J7" s="177"/>
      <c r="K7" s="177"/>
      <c r="L7" s="17"/>
      <c r="M7" s="23" t="s">
        <v>110</v>
      </c>
    </row>
    <row r="8" spans="3:13" s="15" customFormat="1" ht="21" customHeight="1">
      <c r="C8" s="15" t="s">
        <v>114</v>
      </c>
      <c r="I8" s="15" t="s">
        <v>30</v>
      </c>
      <c r="J8" s="17"/>
      <c r="M8" s="23" t="s">
        <v>111</v>
      </c>
    </row>
    <row r="9" spans="3:13" ht="21" customHeight="1">
      <c r="C9" s="16" t="s">
        <v>113</v>
      </c>
      <c r="E9" s="16" t="s">
        <v>62</v>
      </c>
      <c r="F9" s="17"/>
      <c r="G9" s="16" t="s">
        <v>91</v>
      </c>
      <c r="I9" s="16" t="s">
        <v>104</v>
      </c>
      <c r="K9" s="16" t="s">
        <v>3</v>
      </c>
      <c r="L9" s="17"/>
      <c r="M9" s="24" t="s">
        <v>112</v>
      </c>
    </row>
    <row r="10" spans="1:13" ht="21" customHeight="1">
      <c r="A10" s="7" t="s">
        <v>131</v>
      </c>
      <c r="C10" s="141">
        <v>221449</v>
      </c>
      <c r="D10" s="142"/>
      <c r="E10" s="141">
        <v>82318</v>
      </c>
      <c r="F10" s="141"/>
      <c r="G10" s="141">
        <v>392750</v>
      </c>
      <c r="H10" s="142"/>
      <c r="I10" s="141">
        <v>30000</v>
      </c>
      <c r="J10" s="142"/>
      <c r="K10" s="141">
        <v>406042</v>
      </c>
      <c r="L10" s="141"/>
      <c r="M10" s="141">
        <f>SUM(C10:K10)</f>
        <v>1132559</v>
      </c>
    </row>
    <row r="11" spans="1:13" ht="21" customHeight="1">
      <c r="A11" s="3" t="s">
        <v>147</v>
      </c>
      <c r="C11" s="141"/>
      <c r="D11" s="142"/>
      <c r="E11" s="141"/>
      <c r="F11" s="141"/>
      <c r="G11" s="141"/>
      <c r="H11" s="142"/>
      <c r="I11" s="141"/>
      <c r="J11" s="142"/>
      <c r="K11" s="141"/>
      <c r="L11" s="141"/>
      <c r="M11" s="141"/>
    </row>
    <row r="12" spans="1:13" ht="21" customHeight="1">
      <c r="A12" s="3" t="s">
        <v>178</v>
      </c>
      <c r="C12" s="138">
        <v>0</v>
      </c>
      <c r="D12" s="25"/>
      <c r="E12" s="138">
        <v>0</v>
      </c>
      <c r="F12" s="25"/>
      <c r="G12" s="138">
        <v>0</v>
      </c>
      <c r="H12" s="25"/>
      <c r="I12" s="138">
        <v>0</v>
      </c>
      <c r="J12" s="25"/>
      <c r="K12" s="138">
        <v>-75701</v>
      </c>
      <c r="L12" s="25"/>
      <c r="M12" s="138">
        <f>SUM(C12:K12)</f>
        <v>-75701</v>
      </c>
    </row>
    <row r="13" spans="1:13" ht="21" customHeight="1">
      <c r="A13" s="7" t="s">
        <v>142</v>
      </c>
      <c r="B13" s="7"/>
      <c r="C13" s="25">
        <v>221449</v>
      </c>
      <c r="D13" s="25"/>
      <c r="E13" s="25">
        <v>82318</v>
      </c>
      <c r="F13" s="25"/>
      <c r="G13" s="25">
        <v>392750</v>
      </c>
      <c r="H13" s="25"/>
      <c r="I13" s="25">
        <v>30000</v>
      </c>
      <c r="J13" s="4"/>
      <c r="K13" s="25">
        <v>330341</v>
      </c>
      <c r="L13" s="25"/>
      <c r="M13" s="25">
        <f>SUM(C13:K13)</f>
        <v>1056858</v>
      </c>
    </row>
    <row r="14" spans="1:13" ht="21" customHeight="1">
      <c r="A14" s="3" t="s">
        <v>55</v>
      </c>
      <c r="C14" s="27">
        <v>0</v>
      </c>
      <c r="D14" s="25"/>
      <c r="E14" s="27">
        <v>0</v>
      </c>
      <c r="F14" s="25"/>
      <c r="G14" s="27">
        <v>0</v>
      </c>
      <c r="H14" s="25"/>
      <c r="I14" s="27">
        <v>0</v>
      </c>
      <c r="J14" s="4"/>
      <c r="K14" s="27">
        <f>'PL &amp; CF'!G23</f>
        <v>19358</v>
      </c>
      <c r="L14" s="25"/>
      <c r="M14" s="27">
        <f>SUM(C14:L14)</f>
        <v>19358</v>
      </c>
    </row>
    <row r="15" spans="1:13" ht="21" customHeight="1">
      <c r="A15" s="3" t="s">
        <v>115</v>
      </c>
      <c r="C15" s="28">
        <v>0</v>
      </c>
      <c r="D15" s="25"/>
      <c r="E15" s="28">
        <v>0</v>
      </c>
      <c r="F15" s="25"/>
      <c r="G15" s="28">
        <v>0</v>
      </c>
      <c r="H15" s="25"/>
      <c r="I15" s="28">
        <v>0</v>
      </c>
      <c r="J15" s="4"/>
      <c r="K15" s="28">
        <v>0</v>
      </c>
      <c r="L15" s="25"/>
      <c r="M15" s="28">
        <f>SUM(C15:L15)</f>
        <v>0</v>
      </c>
    </row>
    <row r="16" spans="1:13" ht="21" customHeight="1">
      <c r="A16" s="3" t="s">
        <v>56</v>
      </c>
      <c r="C16" s="25">
        <f>SUM(C14:C15)</f>
        <v>0</v>
      </c>
      <c r="D16" s="25"/>
      <c r="E16" s="25">
        <f>SUM(E14:E15)</f>
        <v>0</v>
      </c>
      <c r="F16" s="25"/>
      <c r="G16" s="25">
        <f>SUM(G14:G15)</f>
        <v>0</v>
      </c>
      <c r="H16" s="25"/>
      <c r="I16" s="25">
        <f>SUM(I14:I15)</f>
        <v>0</v>
      </c>
      <c r="J16" s="4"/>
      <c r="K16" s="25">
        <f>SUM(K14:K15)</f>
        <v>19358</v>
      </c>
      <c r="L16" s="25"/>
      <c r="M16" s="25">
        <f>SUM(C16:L16)</f>
        <v>19358</v>
      </c>
    </row>
    <row r="17" spans="1:13" ht="21" customHeight="1" thickBot="1">
      <c r="A17" s="7" t="s">
        <v>132</v>
      </c>
      <c r="C17" s="26">
        <f>SUM(C13:C16)-C16</f>
        <v>221449</v>
      </c>
      <c r="D17" s="25"/>
      <c r="E17" s="26">
        <f>SUM(E13:E16)-E16</f>
        <v>82318</v>
      </c>
      <c r="F17" s="25"/>
      <c r="G17" s="26">
        <f>SUM(G13:G16)-G16</f>
        <v>392750</v>
      </c>
      <c r="H17" s="25"/>
      <c r="I17" s="26">
        <f>SUM(I13:I16)-I16</f>
        <v>30000</v>
      </c>
      <c r="J17" s="4"/>
      <c r="K17" s="26">
        <f>SUM(K13:K16)-K16</f>
        <v>349699</v>
      </c>
      <c r="L17" s="25"/>
      <c r="M17" s="26">
        <f>SUM(M13:M16)-M16</f>
        <v>1076216</v>
      </c>
    </row>
    <row r="18" spans="1:13" ht="21" customHeight="1" thickTop="1">
      <c r="A18" s="7"/>
      <c r="C18" s="25"/>
      <c r="D18" s="25"/>
      <c r="E18" s="25"/>
      <c r="F18" s="25"/>
      <c r="G18" s="25"/>
      <c r="H18" s="25"/>
      <c r="I18" s="25"/>
      <c r="J18" s="4"/>
      <c r="K18" s="25"/>
      <c r="L18" s="25"/>
      <c r="M18" s="25"/>
    </row>
    <row r="19" spans="1:13" s="1" customFormat="1" ht="21" customHeight="1">
      <c r="A19" s="137" t="s">
        <v>157</v>
      </c>
      <c r="C19" s="25">
        <v>221449</v>
      </c>
      <c r="D19" s="25"/>
      <c r="E19" s="25">
        <v>82318</v>
      </c>
      <c r="F19" s="25"/>
      <c r="G19" s="25">
        <v>392750</v>
      </c>
      <c r="H19" s="25"/>
      <c r="I19" s="25">
        <v>30000</v>
      </c>
      <c r="J19" s="4"/>
      <c r="K19" s="25">
        <v>348434</v>
      </c>
      <c r="L19" s="25"/>
      <c r="M19" s="25">
        <f>SUM(C19:K19)</f>
        <v>1074951</v>
      </c>
    </row>
    <row r="20" spans="1:13" ht="21" customHeight="1">
      <c r="A20" s="3" t="s">
        <v>55</v>
      </c>
      <c r="C20" s="27">
        <v>0</v>
      </c>
      <c r="D20" s="25"/>
      <c r="E20" s="27">
        <v>0</v>
      </c>
      <c r="F20" s="25"/>
      <c r="G20" s="27">
        <v>0</v>
      </c>
      <c r="H20" s="25"/>
      <c r="I20" s="27">
        <v>0</v>
      </c>
      <c r="J20" s="4"/>
      <c r="K20" s="27">
        <f>'PL &amp; CF'!E23</f>
        <v>1811</v>
      </c>
      <c r="L20" s="25"/>
      <c r="M20" s="27">
        <f>SUM(C20:L20)</f>
        <v>1811</v>
      </c>
    </row>
    <row r="21" spans="1:13" ht="21" customHeight="1">
      <c r="A21" s="3" t="s">
        <v>115</v>
      </c>
      <c r="C21" s="28">
        <v>0</v>
      </c>
      <c r="D21" s="25"/>
      <c r="E21" s="28">
        <v>0</v>
      </c>
      <c r="F21" s="25"/>
      <c r="G21" s="28">
        <v>0</v>
      </c>
      <c r="H21" s="25"/>
      <c r="I21" s="28">
        <v>0</v>
      </c>
      <c r="J21" s="4"/>
      <c r="K21" s="28">
        <v>0</v>
      </c>
      <c r="L21" s="25"/>
      <c r="M21" s="28">
        <f>SUM(C21:L21)</f>
        <v>0</v>
      </c>
    </row>
    <row r="22" spans="1:13" ht="21" customHeight="1">
      <c r="A22" s="3" t="s">
        <v>56</v>
      </c>
      <c r="C22" s="25">
        <f>SUM(C20:C21)</f>
        <v>0</v>
      </c>
      <c r="D22" s="25"/>
      <c r="E22" s="25">
        <f>SUM(E20:E21)</f>
        <v>0</v>
      </c>
      <c r="F22" s="25"/>
      <c r="G22" s="25">
        <f>SUM(G20:G21)</f>
        <v>0</v>
      </c>
      <c r="H22" s="25"/>
      <c r="I22" s="25">
        <f>SUM(I20:I21)</f>
        <v>0</v>
      </c>
      <c r="J22" s="4"/>
      <c r="K22" s="25">
        <f>SUM(K20:K21)</f>
        <v>1811</v>
      </c>
      <c r="L22" s="25"/>
      <c r="M22" s="25">
        <f>SUM(C22:L22)</f>
        <v>1811</v>
      </c>
    </row>
    <row r="23" spans="1:13" ht="21" customHeight="1">
      <c r="A23" s="3" t="s">
        <v>182</v>
      </c>
      <c r="C23" s="169">
        <v>0</v>
      </c>
      <c r="D23" s="169"/>
      <c r="E23" s="169">
        <v>0</v>
      </c>
      <c r="F23" s="169"/>
      <c r="G23" s="169">
        <v>0</v>
      </c>
      <c r="H23" s="169"/>
      <c r="I23" s="169">
        <v>0</v>
      </c>
      <c r="J23" s="147"/>
      <c r="K23" s="169">
        <v>-39861</v>
      </c>
      <c r="L23" s="169"/>
      <c r="M23" s="138">
        <f>SUM(C23:K23)</f>
        <v>-39861</v>
      </c>
    </row>
    <row r="24" spans="1:13" ht="21" customHeight="1" thickBot="1">
      <c r="A24" s="7" t="s">
        <v>156</v>
      </c>
      <c r="C24" s="170">
        <f>SUM(C19:C23)-C22</f>
        <v>221449</v>
      </c>
      <c r="D24" s="169"/>
      <c r="E24" s="170">
        <f>SUM(E19:E23)-E22</f>
        <v>82318</v>
      </c>
      <c r="F24" s="169"/>
      <c r="G24" s="170">
        <f>SUM(G19:G23)-G22</f>
        <v>392750</v>
      </c>
      <c r="H24" s="169"/>
      <c r="I24" s="170">
        <f>SUM(I19:I23)-I22</f>
        <v>30000</v>
      </c>
      <c r="J24" s="147"/>
      <c r="K24" s="170">
        <f>SUM(K19:K23)-K22</f>
        <v>310384</v>
      </c>
      <c r="L24" s="169"/>
      <c r="M24" s="170">
        <f>SUM(M19:M23)-M22</f>
        <v>1036901</v>
      </c>
    </row>
    <row r="25" ht="21" customHeight="1" thickTop="1">
      <c r="M25" s="20"/>
    </row>
    <row r="26" ht="21" customHeight="1">
      <c r="A26" s="1" t="s">
        <v>4</v>
      </c>
    </row>
  </sheetData>
  <sheetProtection/>
  <mergeCells count="2">
    <mergeCell ref="I7:K7"/>
    <mergeCell ref="C6:M6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6"/>
  <sheetViews>
    <sheetView showGridLines="0" view="pageBreakPreview" zoomScale="70" zoomScaleNormal="85" zoomScaleSheetLayoutView="70" zoomScalePageLayoutView="0" workbookViewId="0" topLeftCell="A1">
      <selection activeCell="A11" sqref="A11"/>
    </sheetView>
  </sheetViews>
  <sheetFormatPr defaultColWidth="9.140625" defaultRowHeight="21" customHeight="1"/>
  <cols>
    <col min="1" max="1" width="45.57421875" style="3" customWidth="1"/>
    <col min="2" max="2" width="1.57421875" style="3" customWidth="1"/>
    <col min="3" max="3" width="15.57421875" style="3" customWidth="1"/>
    <col min="4" max="4" width="1.57421875" style="3" customWidth="1"/>
    <col min="5" max="5" width="15.57421875" style="3" customWidth="1"/>
    <col min="6" max="6" width="1.57421875" style="3" customWidth="1"/>
    <col min="7" max="7" width="15.57421875" style="3" customWidth="1"/>
    <col min="8" max="8" width="1.57421875" style="3" customWidth="1"/>
    <col min="9" max="9" width="15.57421875" style="3" customWidth="1"/>
    <col min="10" max="10" width="1.57421875" style="3" customWidth="1"/>
    <col min="11" max="11" width="15.57421875" style="3" customWidth="1"/>
    <col min="12" max="12" width="1.57421875" style="3" customWidth="1"/>
    <col min="13" max="13" width="15.57421875" style="3" customWidth="1"/>
    <col min="14" max="16384" width="9.140625" style="3" customWidth="1"/>
  </cols>
  <sheetData>
    <row r="1" ht="21" customHeight="1">
      <c r="M1" s="5" t="s">
        <v>54</v>
      </c>
    </row>
    <row r="2" spans="1:13" ht="21" customHeight="1">
      <c r="A2" s="7" t="s">
        <v>161</v>
      </c>
      <c r="B2" s="8"/>
      <c r="C2" s="8"/>
      <c r="D2" s="8"/>
      <c r="E2" s="8"/>
      <c r="F2" s="8"/>
      <c r="G2" s="8"/>
      <c r="H2" s="8"/>
      <c r="J2" s="9"/>
      <c r="K2" s="10"/>
      <c r="L2" s="10"/>
      <c r="M2" s="10"/>
    </row>
    <row r="3" spans="1:13" ht="21" customHeight="1">
      <c r="A3" s="11" t="s">
        <v>123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3" ht="21" customHeight="1">
      <c r="A4" s="6" t="s">
        <v>155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13" ht="21" customHeight="1">
      <c r="A5" s="13"/>
      <c r="B5" s="11"/>
      <c r="C5" s="11"/>
      <c r="D5" s="11"/>
      <c r="E5" s="11"/>
      <c r="F5" s="11"/>
      <c r="G5" s="11"/>
      <c r="H5" s="11"/>
      <c r="I5" s="14"/>
      <c r="J5" s="11"/>
      <c r="K5" s="14"/>
      <c r="L5" s="14"/>
      <c r="M5" s="2" t="s">
        <v>53</v>
      </c>
    </row>
    <row r="6" spans="1:13" ht="21" customHeight="1">
      <c r="A6" s="13"/>
      <c r="B6" s="11"/>
      <c r="C6" s="178" t="s">
        <v>107</v>
      </c>
      <c r="D6" s="178"/>
      <c r="E6" s="178"/>
      <c r="F6" s="178"/>
      <c r="G6" s="178"/>
      <c r="H6" s="178"/>
      <c r="I6" s="178"/>
      <c r="J6" s="178"/>
      <c r="K6" s="178"/>
      <c r="L6" s="178"/>
      <c r="M6" s="178"/>
    </row>
    <row r="7" spans="3:13" s="15" customFormat="1" ht="21" customHeight="1">
      <c r="C7" s="15" t="s">
        <v>105</v>
      </c>
      <c r="I7" s="177" t="s">
        <v>2</v>
      </c>
      <c r="J7" s="177"/>
      <c r="K7" s="177"/>
      <c r="L7" s="17"/>
      <c r="M7" s="23" t="s">
        <v>110</v>
      </c>
    </row>
    <row r="8" spans="3:13" s="15" customFormat="1" ht="21" customHeight="1">
      <c r="C8" s="15" t="s">
        <v>114</v>
      </c>
      <c r="I8" s="15" t="s">
        <v>30</v>
      </c>
      <c r="J8" s="17"/>
      <c r="M8" s="23" t="s">
        <v>111</v>
      </c>
    </row>
    <row r="9" spans="3:13" ht="21" customHeight="1">
      <c r="C9" s="16" t="s">
        <v>113</v>
      </c>
      <c r="E9" s="16" t="s">
        <v>62</v>
      </c>
      <c r="F9" s="17"/>
      <c r="G9" s="16" t="s">
        <v>91</v>
      </c>
      <c r="I9" s="16" t="s">
        <v>104</v>
      </c>
      <c r="K9" s="16" t="s">
        <v>3</v>
      </c>
      <c r="L9" s="17"/>
      <c r="M9" s="24" t="s">
        <v>112</v>
      </c>
    </row>
    <row r="10" spans="1:13" ht="21" customHeight="1">
      <c r="A10" s="7" t="s">
        <v>198</v>
      </c>
      <c r="C10" s="25">
        <v>221449</v>
      </c>
      <c r="D10" s="25"/>
      <c r="E10" s="25">
        <v>82318</v>
      </c>
      <c r="F10" s="25"/>
      <c r="G10" s="25">
        <v>392750</v>
      </c>
      <c r="H10" s="25"/>
      <c r="I10" s="25">
        <v>30000</v>
      </c>
      <c r="J10" s="4"/>
      <c r="K10" s="25">
        <v>349752</v>
      </c>
      <c r="L10" s="25"/>
      <c r="M10" s="18">
        <f>SUM(C10:K10)</f>
        <v>1076269</v>
      </c>
    </row>
    <row r="11" spans="1:13" ht="21" customHeight="1">
      <c r="A11" s="3" t="s">
        <v>147</v>
      </c>
      <c r="C11" s="17"/>
      <c r="E11" s="17"/>
      <c r="F11" s="17"/>
      <c r="G11" s="17"/>
      <c r="I11" s="17"/>
      <c r="K11" s="17"/>
      <c r="L11" s="17"/>
      <c r="M11" s="143"/>
    </row>
    <row r="12" spans="1:13" ht="21" customHeight="1">
      <c r="A12" s="3" t="s">
        <v>178</v>
      </c>
      <c r="C12" s="138">
        <v>0</v>
      </c>
      <c r="D12" s="25"/>
      <c r="E12" s="138">
        <v>0</v>
      </c>
      <c r="F12" s="25"/>
      <c r="G12" s="138">
        <v>0</v>
      </c>
      <c r="H12" s="25"/>
      <c r="I12" s="138">
        <v>0</v>
      </c>
      <c r="J12" s="4"/>
      <c r="K12" s="138">
        <v>-75701</v>
      </c>
      <c r="L12" s="25"/>
      <c r="M12" s="138">
        <f>SUM(C12:K12)</f>
        <v>-75701</v>
      </c>
    </row>
    <row r="13" spans="1:13" ht="21" customHeight="1">
      <c r="A13" s="7" t="s">
        <v>142</v>
      </c>
      <c r="B13" s="7"/>
      <c r="C13" s="25">
        <v>221449</v>
      </c>
      <c r="D13" s="25"/>
      <c r="E13" s="25">
        <v>82318</v>
      </c>
      <c r="F13" s="25"/>
      <c r="G13" s="25">
        <v>392750</v>
      </c>
      <c r="H13" s="25"/>
      <c r="I13" s="25">
        <v>30000</v>
      </c>
      <c r="J13" s="4"/>
      <c r="K13" s="25">
        <v>274051</v>
      </c>
      <c r="L13" s="18"/>
      <c r="M13" s="18">
        <f>SUM(C13:K13)</f>
        <v>1000568</v>
      </c>
    </row>
    <row r="14" spans="1:13" ht="21" customHeight="1">
      <c r="A14" s="3" t="s">
        <v>55</v>
      </c>
      <c r="C14" s="29">
        <v>0</v>
      </c>
      <c r="D14" s="20"/>
      <c r="E14" s="29">
        <v>0</v>
      </c>
      <c r="F14" s="18"/>
      <c r="G14" s="29">
        <v>0</v>
      </c>
      <c r="H14" s="18"/>
      <c r="I14" s="29">
        <v>0</v>
      </c>
      <c r="J14" s="19"/>
      <c r="K14" s="29">
        <f>'PL &amp; CF'!K23</f>
        <v>12183</v>
      </c>
      <c r="L14" s="18"/>
      <c r="M14" s="29">
        <f>SUM(E14:K14)</f>
        <v>12183</v>
      </c>
    </row>
    <row r="15" spans="1:13" ht="21" customHeight="1">
      <c r="A15" s="3" t="s">
        <v>115</v>
      </c>
      <c r="C15" s="30">
        <v>0</v>
      </c>
      <c r="D15" s="20"/>
      <c r="E15" s="30">
        <v>0</v>
      </c>
      <c r="F15" s="18"/>
      <c r="G15" s="30">
        <v>0</v>
      </c>
      <c r="H15" s="18"/>
      <c r="I15" s="30">
        <v>0</v>
      </c>
      <c r="J15" s="19"/>
      <c r="K15" s="30">
        <v>0</v>
      </c>
      <c r="L15" s="18"/>
      <c r="M15" s="30">
        <v>0</v>
      </c>
    </row>
    <row r="16" spans="1:13" ht="21" customHeight="1">
      <c r="A16" s="3" t="s">
        <v>56</v>
      </c>
      <c r="C16" s="18">
        <f>SUM(C14:C15)</f>
        <v>0</v>
      </c>
      <c r="D16" s="20"/>
      <c r="E16" s="18">
        <f>SUM(E14:E15)</f>
        <v>0</v>
      </c>
      <c r="F16" s="18"/>
      <c r="G16" s="18">
        <f>SUM(G14:G15)</f>
        <v>0</v>
      </c>
      <c r="H16" s="18"/>
      <c r="I16" s="18">
        <f>SUM(I14:I15)</f>
        <v>0</v>
      </c>
      <c r="J16" s="19"/>
      <c r="K16" s="18">
        <f>SUM(K14:K15)</f>
        <v>12183</v>
      </c>
      <c r="L16" s="18"/>
      <c r="M16" s="18">
        <f>SUM(M14:M15)</f>
        <v>12183</v>
      </c>
    </row>
    <row r="17" spans="1:13" ht="21" customHeight="1" thickBot="1">
      <c r="A17" s="7" t="s">
        <v>132</v>
      </c>
      <c r="B17" s="7"/>
      <c r="C17" s="21">
        <f>SUM(C13:C16)-C16</f>
        <v>221449</v>
      </c>
      <c r="D17" s="22"/>
      <c r="E17" s="21">
        <f>SUM(E13:E16)-E16</f>
        <v>82318</v>
      </c>
      <c r="F17" s="18"/>
      <c r="G17" s="21">
        <f>SUM(G13:G16)-G16</f>
        <v>392750</v>
      </c>
      <c r="H17" s="18"/>
      <c r="I17" s="21">
        <f>SUM(I13:I16)-I16</f>
        <v>30000</v>
      </c>
      <c r="J17" s="19"/>
      <c r="K17" s="21">
        <f>SUM(K13:K16)-K16</f>
        <v>286234</v>
      </c>
      <c r="L17" s="18"/>
      <c r="M17" s="21">
        <f>SUM(M13:M16)-M16</f>
        <v>1012751</v>
      </c>
    </row>
    <row r="18" spans="1:13" ht="21" customHeight="1" thickTop="1">
      <c r="A18" s="7"/>
      <c r="B18" s="7"/>
      <c r="C18" s="18"/>
      <c r="D18" s="22"/>
      <c r="E18" s="18"/>
      <c r="F18" s="18"/>
      <c r="G18" s="18"/>
      <c r="H18" s="18"/>
      <c r="I18" s="18"/>
      <c r="J18" s="19"/>
      <c r="K18" s="18"/>
      <c r="L18" s="18"/>
      <c r="M18" s="18"/>
    </row>
    <row r="19" spans="1:14" s="133" customFormat="1" ht="21" customHeight="1">
      <c r="A19" s="137" t="s">
        <v>157</v>
      </c>
      <c r="B19" s="134"/>
      <c r="C19" s="25">
        <v>221449</v>
      </c>
      <c r="D19" s="25"/>
      <c r="E19" s="25">
        <v>82318</v>
      </c>
      <c r="F19" s="25"/>
      <c r="G19" s="25">
        <v>392750</v>
      </c>
      <c r="H19" s="25"/>
      <c r="I19" s="25">
        <v>30000</v>
      </c>
      <c r="J19" s="136"/>
      <c r="K19" s="25">
        <v>306838</v>
      </c>
      <c r="L19" s="135"/>
      <c r="M19" s="25">
        <f>SUM(C19:K19)</f>
        <v>1033355</v>
      </c>
      <c r="N19" s="1"/>
    </row>
    <row r="20" spans="1:13" ht="21" customHeight="1">
      <c r="A20" s="3" t="s">
        <v>195</v>
      </c>
      <c r="C20" s="29">
        <v>0</v>
      </c>
      <c r="D20" s="20"/>
      <c r="E20" s="29">
        <v>0</v>
      </c>
      <c r="F20" s="18"/>
      <c r="G20" s="29">
        <v>0</v>
      </c>
      <c r="H20" s="18"/>
      <c r="I20" s="29">
        <v>0</v>
      </c>
      <c r="J20" s="4"/>
      <c r="K20" s="27">
        <f>'PL &amp; CF'!I23</f>
        <v>-3945</v>
      </c>
      <c r="L20" s="25"/>
      <c r="M20" s="27">
        <f>SUM(C20:K20)</f>
        <v>-3945</v>
      </c>
    </row>
    <row r="21" spans="1:13" ht="21" customHeight="1">
      <c r="A21" s="3" t="s">
        <v>115</v>
      </c>
      <c r="C21" s="30">
        <v>0</v>
      </c>
      <c r="D21" s="20"/>
      <c r="E21" s="30">
        <v>0</v>
      </c>
      <c r="F21" s="18"/>
      <c r="G21" s="30">
        <v>0</v>
      </c>
      <c r="H21" s="18"/>
      <c r="I21" s="30">
        <v>0</v>
      </c>
      <c r="J21" s="19"/>
      <c r="K21" s="30">
        <v>0</v>
      </c>
      <c r="L21" s="18"/>
      <c r="M21" s="30">
        <v>0</v>
      </c>
    </row>
    <row r="22" spans="1:13" ht="21" customHeight="1">
      <c r="A22" s="3" t="s">
        <v>56</v>
      </c>
      <c r="C22" s="18">
        <f>SUM(C20:C21)</f>
        <v>0</v>
      </c>
      <c r="D22" s="20"/>
      <c r="E22" s="18">
        <f>SUM(E20:E21)</f>
        <v>0</v>
      </c>
      <c r="F22" s="18"/>
      <c r="G22" s="18">
        <f>SUM(G20:G21)</f>
        <v>0</v>
      </c>
      <c r="H22" s="18"/>
      <c r="I22" s="18">
        <f>SUM(I20:I21)</f>
        <v>0</v>
      </c>
      <c r="J22" s="19"/>
      <c r="K22" s="18">
        <f>SUM(K20:K21)</f>
        <v>-3945</v>
      </c>
      <c r="L22" s="18"/>
      <c r="M22" s="18">
        <f>SUM(M20:M21)</f>
        <v>-3945</v>
      </c>
    </row>
    <row r="23" spans="1:13" ht="21" customHeight="1">
      <c r="A23" s="3" t="s">
        <v>182</v>
      </c>
      <c r="C23" s="18">
        <v>0</v>
      </c>
      <c r="D23" s="20"/>
      <c r="E23" s="18">
        <v>0</v>
      </c>
      <c r="F23" s="18"/>
      <c r="G23" s="18">
        <v>0</v>
      </c>
      <c r="H23" s="18"/>
      <c r="I23" s="18">
        <v>0</v>
      </c>
      <c r="J23" s="19"/>
      <c r="K23" s="18">
        <v>-39861</v>
      </c>
      <c r="L23" s="18"/>
      <c r="M23" s="138">
        <f>SUM(C23:K23)</f>
        <v>-39861</v>
      </c>
    </row>
    <row r="24" spans="1:13" ht="21" customHeight="1" thickBot="1">
      <c r="A24" s="7" t="s">
        <v>156</v>
      </c>
      <c r="C24" s="26">
        <f>SUM(C19:C23)-C22</f>
        <v>221449</v>
      </c>
      <c r="D24" s="25"/>
      <c r="E24" s="26">
        <f>SUM(E19:E23)-E22</f>
        <v>82318</v>
      </c>
      <c r="F24" s="25"/>
      <c r="G24" s="26">
        <f>SUM(G19:G23)-G22</f>
        <v>392750</v>
      </c>
      <c r="H24" s="25"/>
      <c r="I24" s="26">
        <f>SUM(I19:I23)-I22</f>
        <v>30000</v>
      </c>
      <c r="J24" s="4"/>
      <c r="K24" s="26">
        <f>SUM(K19:K23)-K22</f>
        <v>263032</v>
      </c>
      <c r="L24" s="25"/>
      <c r="M24" s="26">
        <f>SUM(M19:M23)-M22</f>
        <v>989549</v>
      </c>
    </row>
    <row r="25" spans="3:13" ht="9.75" customHeight="1" thickTop="1"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</row>
    <row r="26" ht="21" customHeight="1">
      <c r="A26" s="1" t="s">
        <v>4</v>
      </c>
    </row>
  </sheetData>
  <sheetProtection/>
  <mergeCells count="2">
    <mergeCell ref="C6:M6"/>
    <mergeCell ref="I7:K7"/>
  </mergeCells>
  <printOptions/>
  <pageMargins left="0.7874015748031497" right="0.6692913385826772" top="0.9055118110236221" bottom="0.3937007874015748" header="0.1968503937007874" footer="0.1968503937007874"/>
  <pageSetup firstPageNumber="2" useFirstPageNumber="1" fitToHeight="0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</dc:creator>
  <cp:keywords/>
  <dc:description/>
  <cp:lastModifiedBy>Orathai Sawaengcharoen</cp:lastModifiedBy>
  <cp:lastPrinted>2021-05-07T14:43:10Z</cp:lastPrinted>
  <dcterms:created xsi:type="dcterms:W3CDTF">1999-03-31T19:46:17Z</dcterms:created>
  <dcterms:modified xsi:type="dcterms:W3CDTF">2021-05-12T07:59:01Z</dcterms:modified>
  <cp:category/>
  <cp:version/>
  <cp:contentType/>
  <cp:contentStatus/>
</cp:coreProperties>
</file>