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90" windowWidth="10830" windowHeight="960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SE (2)" sheetId="5" r:id="rId5"/>
  </sheets>
  <externalReferences>
    <externalReference r:id="rId8"/>
  </externalReferences>
  <definedNames>
    <definedName name="\a" localSheetId="2">'BS'!#REF!</definedName>
    <definedName name="\a" localSheetId="3">'PL'!#REF!</definedName>
    <definedName name="\a">#REF!</definedName>
    <definedName name="\c" localSheetId="2">'BS'!#REF!</definedName>
    <definedName name="\c" localSheetId="3">'PL'!#REF!</definedName>
    <definedName name="\c">#REF!</definedName>
    <definedName name="\d" localSheetId="2">'BS'!#REF!</definedName>
    <definedName name="\d" localSheetId="3">'PL'!#REF!</definedName>
    <definedName name="\d">#REF!</definedName>
    <definedName name="_Regression_Int" localSheetId="2" hidden="1">1</definedName>
    <definedName name="_Regression_Int" localSheetId="3" hidden="1">1</definedName>
    <definedName name="Print_Area_MI" localSheetId="2">'BS'!#REF!</definedName>
    <definedName name="Print_Area_MI" localSheetId="3">'PL'!$A$2:$K$35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<sst xmlns="http://schemas.openxmlformats.org/spreadsheetml/2006/main" count="223" uniqueCount="175">
  <si>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</si>
  <si>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</si>
  <si>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</si>
  <si>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</si>
  <si>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</si>
  <si>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</si>
  <si>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</si>
  <si>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>Issued and</t>
  </si>
  <si>
    <t>The accompanying notes are an integral part of the financial statements.</t>
  </si>
  <si>
    <t>Note</t>
  </si>
  <si>
    <t xml:space="preserve">Other current assets </t>
  </si>
  <si>
    <t>of current portion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</si>
  <si>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</si>
  <si>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</si>
  <si>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</si>
  <si>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</si>
  <si>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</si>
  <si>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</si>
  <si>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</si>
  <si>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</si>
  <si>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</si>
  <si>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</si>
  <si>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</si>
  <si>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</si>
  <si>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</si>
  <si>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</si>
  <si>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</si>
  <si>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</si>
  <si>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</si>
  <si>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</si>
  <si>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</si>
  <si>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</si>
  <si>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</si>
  <si>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</si>
  <si>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</si>
  <si>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</si>
  <si>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</si>
  <si>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Dividend paid</t>
  </si>
  <si>
    <t>Appropriated - statutory reserve</t>
  </si>
  <si>
    <t>Unappropriated retained earnings</t>
  </si>
  <si>
    <t>Administrative expenses</t>
  </si>
  <si>
    <t>Directors</t>
  </si>
  <si>
    <t>Financial lease receivables - net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</si>
  <si>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</si>
  <si>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</si>
  <si>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</si>
  <si>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</si>
  <si>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</si>
  <si>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Equipment</t>
  </si>
  <si>
    <t xml:space="preserve">Intangible assets </t>
  </si>
  <si>
    <t>19</t>
  </si>
  <si>
    <t>18</t>
  </si>
  <si>
    <t>income tax expenses</t>
  </si>
  <si>
    <t>Income tax expenses</t>
  </si>
  <si>
    <t>Current portion of factoring receivables</t>
  </si>
  <si>
    <t>20</t>
  </si>
  <si>
    <t>21</t>
  </si>
  <si>
    <t>Profit for the year</t>
  </si>
  <si>
    <t>Total comprehensive income for the year</t>
  </si>
  <si>
    <t xml:space="preserve">Profit before finance cost and </t>
  </si>
  <si>
    <t>Profit before income tax expenses</t>
  </si>
  <si>
    <t>Cash flows from operating activities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</si>
  <si>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</si>
  <si>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</si>
  <si>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</si>
  <si>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</si>
  <si>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>Interest expenses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</si>
  <si>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</si>
  <si>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</si>
  <si>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</si>
  <si>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</si>
  <si>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</si>
  <si>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</si>
  <si>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</si>
  <si>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</si>
  <si>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</si>
  <si>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</si>
  <si>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and cash equivalents at beginning of the year</t>
  </si>
  <si>
    <t xml:space="preserve">Cash and cash equivalents at end of the year </t>
  </si>
  <si>
    <t>Net cash flows used in operating activities</t>
  </si>
  <si>
    <t>Cash flows from investing activities</t>
  </si>
  <si>
    <t>Profit or loss:</t>
  </si>
  <si>
    <t xml:space="preserve">   Loan receivables</t>
  </si>
  <si>
    <t>Lease IT Public Company Limited</t>
  </si>
  <si>
    <t>Current portion of hire-purchase receivables</t>
  </si>
  <si>
    <t>Deferred tax assets</t>
  </si>
  <si>
    <t>Income tax payable</t>
  </si>
  <si>
    <t>Non-current liabilities</t>
  </si>
  <si>
    <t>200,000,000 ordinary shares of Baht 1 each</t>
  </si>
  <si>
    <t>Share premium</t>
  </si>
  <si>
    <t>22</t>
  </si>
  <si>
    <t>23</t>
  </si>
  <si>
    <t>Other comprehensive income:</t>
  </si>
  <si>
    <t>8</t>
  </si>
  <si>
    <t>17</t>
  </si>
  <si>
    <t xml:space="preserve">Provision for long-term employee benefits  </t>
  </si>
  <si>
    <t>24</t>
  </si>
  <si>
    <t>25</t>
  </si>
  <si>
    <t xml:space="preserve">   Cash paid for interest expenses</t>
  </si>
  <si>
    <t>Other comprehensive income for the year</t>
  </si>
  <si>
    <t>Current portion of loan receivables</t>
  </si>
  <si>
    <t>7</t>
  </si>
  <si>
    <t xml:space="preserve">Current portion of long-term loans </t>
  </si>
  <si>
    <t>Current portion of liabilities under</t>
  </si>
  <si>
    <t>Long-term loans - net of current portion</t>
  </si>
  <si>
    <t xml:space="preserve">   net of current portion</t>
  </si>
  <si>
    <t xml:space="preserve">Cash received from long-term loans </t>
  </si>
  <si>
    <t>Supplemental cash flows information</t>
  </si>
  <si>
    <t xml:space="preserve">   Cash paid for income tax</t>
  </si>
  <si>
    <t xml:space="preserve">Repayments of long-term loans </t>
  </si>
  <si>
    <t>Non-cash item</t>
  </si>
  <si>
    <t>Net cash flows from (used in) investing activities</t>
  </si>
  <si>
    <t xml:space="preserve">Increase (decrease) in bank overdrafts and </t>
  </si>
  <si>
    <t>Liabilities under finance lease agreement -</t>
  </si>
  <si>
    <t>2015</t>
  </si>
  <si>
    <t>Balance as at 1 January 2015</t>
  </si>
  <si>
    <t>Balance as at 31 December 2015</t>
  </si>
  <si>
    <t xml:space="preserve">Other comprehensive income to be reclassified to </t>
  </si>
  <si>
    <t>profit or loss in subsequent periods</t>
  </si>
  <si>
    <t>Less: Income tax effect</t>
  </si>
  <si>
    <t>Gain on sales of equipment</t>
  </si>
  <si>
    <t>Cash flows used in operating activities</t>
  </si>
  <si>
    <t>Proceeds from sales of equipment</t>
  </si>
  <si>
    <t>26</t>
  </si>
  <si>
    <t>29</t>
  </si>
  <si>
    <t>27</t>
  </si>
  <si>
    <t>Selling expenses/Procurement of goods</t>
  </si>
  <si>
    <t>Earnings per share</t>
  </si>
  <si>
    <t>Dividend paid (Note 30)</t>
  </si>
  <si>
    <t xml:space="preserve">   transferred to statutory reserve (Note 24)</t>
  </si>
  <si>
    <t xml:space="preserve">Adjustment to reconcile profit before income tax expenses to net cash </t>
  </si>
  <si>
    <t xml:space="preserve">   Financial lease receivables</t>
  </si>
  <si>
    <t xml:space="preserve">   Hire-purchase receivables</t>
  </si>
  <si>
    <t xml:space="preserve">Statements of financial position </t>
  </si>
  <si>
    <t>Statements of financial position (continued)</t>
  </si>
  <si>
    <t>Actuarial loss</t>
  </si>
  <si>
    <t>Basic earnings per share</t>
  </si>
  <si>
    <t>Statements of changes in shareholders' equity</t>
  </si>
  <si>
    <t>Cash flow statements</t>
  </si>
  <si>
    <t>Cash flow statements (continued)</t>
  </si>
  <si>
    <t xml:space="preserve">Profit from operating activities before change in </t>
  </si>
  <si>
    <t xml:space="preserve">Decrease (increase) in restricted bank deposits </t>
  </si>
  <si>
    <t>Cash paid for purchase of equipment and intangible assets</t>
  </si>
  <si>
    <t>Cash received from issuance of debentures</t>
  </si>
  <si>
    <t>Net increase in cash and cash equivalents</t>
  </si>
  <si>
    <t>Statements of comprehensive income</t>
  </si>
  <si>
    <t>Operating liabilities increase (decrease)</t>
  </si>
  <si>
    <t>Repayments of liabilities under finance lease agreement</t>
  </si>
  <si>
    <t xml:space="preserve">   Assets acquired under finance lease agreement</t>
  </si>
  <si>
    <t xml:space="preserve">   financial lease agreement</t>
  </si>
  <si>
    <t>As at 31 December 2016</t>
  </si>
  <si>
    <t>For the year ended 31 December 2016</t>
  </si>
  <si>
    <t>Balance as at 1 January 2016</t>
  </si>
  <si>
    <t>Balance as at 31 December 2016</t>
  </si>
  <si>
    <t xml:space="preserve">Factoring receivables - net of current portion </t>
  </si>
  <si>
    <t>14</t>
  </si>
  <si>
    <t>Current portion of debentures</t>
  </si>
  <si>
    <t>Debentures - net of current  portion</t>
  </si>
  <si>
    <t>Bad debts and doubtful accounts</t>
  </si>
  <si>
    <t>Amortisation of deberture issuing expenses</t>
  </si>
  <si>
    <t xml:space="preserve">   short-term loans</t>
  </si>
  <si>
    <t>Property foreclosed</t>
  </si>
  <si>
    <t>Registered</t>
  </si>
  <si>
    <t>Issued and fully paid-up</t>
  </si>
  <si>
    <t>13</t>
  </si>
  <si>
    <t>Other comprehensive income for the year (loss)</t>
  </si>
  <si>
    <t xml:space="preserve">   Properties forelosed</t>
  </si>
  <si>
    <t xml:space="preserve">Trade and other payables </t>
  </si>
  <si>
    <t>Cash receipt awaiting for return to receivables</t>
  </si>
  <si>
    <t>Fee and service income</t>
  </si>
  <si>
    <t>fully paid-up</t>
  </si>
  <si>
    <t>Share</t>
  </si>
  <si>
    <t>premium</t>
  </si>
  <si>
    <t>Bad debts and doubtful account on receivables</t>
  </si>
  <si>
    <t>Net cash flows from financing activities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</si>
</sst>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39" fontId="0" fillId="0" borderId="0" xfId="0" applyAlignment="1">
      <alignment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0" fontId="13" fillId="0" borderId="0" xfId="42" applyFont="1" applyFill="1" applyAlignment="1">
      <alignment horizontal="centerContinuous"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1" fontId="13" fillId="0" borderId="0" xfId="44" applyNumberFormat="1" applyFont="1" applyAlignment="1">
      <alignment horizontal="center" vertical="center"/>
    </xf>
    <xf numFmtId="40" fontId="13" fillId="0" borderId="0" xfId="42" applyFont="1" applyFill="1" applyAlignment="1">
      <alignment vertical="center"/>
    </xf>
    <xf numFmtId="41" fontId="13" fillId="0" borderId="0" xfId="44" applyNumberFormat="1" applyFont="1" applyAlignment="1">
      <alignment vertical="center"/>
    </xf>
    <xf numFmtId="39" fontId="13" fillId="0" borderId="0" xfId="0" applyFont="1" applyFill="1" applyAlignment="1">
      <alignment horizontal="left"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right" vertical="center"/>
    </xf>
    <xf numFmtId="41" fontId="13" fillId="0" borderId="0" xfId="44" applyNumberFormat="1" applyFont="1" applyAlignment="1">
      <alignment horizontal="right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2" xfId="0" applyFont="1" applyFill="1" applyBorder="1" applyAlignment="1">
      <alignment vertical="center"/>
    </xf>
    <xf numFmtId="39" fontId="13" fillId="0" borderId="12" xfId="0" applyFont="1" applyFill="1" applyBorder="1" applyAlignment="1">
      <alignment vertical="center"/>
    </xf>
    <xf numFmtId="183" fontId="13" fillId="0" borderId="12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quotePrefix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3" fillId="0" borderId="14" xfId="44" applyNumberFormat="1" applyFont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39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5" xfId="0" applyNumberFormat="1" applyFont="1" applyFill="1" applyBorder="1" applyAlignment="1">
      <alignment vertical="center"/>
    </xf>
    <xf numFmtId="41" fontId="13" fillId="0" borderId="15" xfId="44" applyNumberFormat="1" applyFont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13" xfId="44" applyNumberFormat="1" applyFont="1" applyFill="1" applyBorder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4" xfId="42" applyNumberFormat="1" applyFont="1" applyFill="1" applyBorder="1" applyAlignment="1">
      <alignment horizontal="right" vertical="center"/>
    </xf>
    <xf numFmtId="41" fontId="13" fillId="0" borderId="14" xfId="44" applyNumberFormat="1" applyFont="1" applyFill="1" applyBorder="1" applyAlignment="1">
      <alignment horizontal="right" vertical="center"/>
    </xf>
    <xf numFmtId="186" fontId="13" fillId="0" borderId="0" xfId="44" applyNumberFormat="1" applyFont="1" applyFill="1" applyAlignment="1">
      <alignment vertical="center"/>
    </xf>
    <xf numFmtId="41" fontId="13" fillId="0" borderId="16" xfId="42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 quotePrefix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left" vertical="center"/>
    </xf>
    <xf numFmtId="39" fontId="13" fillId="0" borderId="0" xfId="0" applyFont="1" applyFill="1" applyAlignment="1">
      <alignment horizontal="center" vertical="center"/>
    </xf>
    <xf numFmtId="39" fontId="13" fillId="0" borderId="13" xfId="0" applyFont="1" applyFill="1" applyBorder="1" applyAlignment="1">
      <alignment horizontal="center" vertical="center"/>
    </xf>
    <xf numFmtId="39" fontId="13" fillId="0" borderId="0" xfId="0" applyFont="1" applyFill="1" applyBorder="1" applyAlignment="1">
      <alignment horizontal="center" vertical="center"/>
    </xf>
    <xf numFmtId="39" fontId="15" fillId="0" borderId="0" xfId="0" applyFont="1" applyFill="1" applyAlignment="1">
      <alignment horizontal="center" vertical="center"/>
    </xf>
    <xf numFmtId="39" fontId="13" fillId="0" borderId="13" xfId="0" applyFont="1" applyFill="1" applyBorder="1" applyAlignment="1">
      <alignment vertical="center"/>
    </xf>
    <xf numFmtId="41" fontId="13" fillId="0" borderId="0" xfId="44" applyNumberFormat="1" applyFont="1" applyFill="1" applyBorder="1" applyAlignment="1">
      <alignment horizontal="center" vertical="center"/>
    </xf>
    <xf numFmtId="41" fontId="13" fillId="0" borderId="0" xfId="44" applyNumberFormat="1" applyFont="1" applyFill="1" applyBorder="1" applyAlignment="1">
      <alignment vertical="center"/>
    </xf>
    <xf numFmtId="41" fontId="13" fillId="0" borderId="17" xfId="44" applyNumberFormat="1" applyFont="1" applyFill="1" applyBorder="1" applyAlignment="1">
      <alignment horizontal="center" vertical="center"/>
    </xf>
    <xf numFmtId="41" fontId="13" fillId="0" borderId="18" xfId="44" applyNumberFormat="1" applyFont="1" applyFill="1" applyBorder="1" applyAlignment="1">
      <alignment horizontal="center" vertical="center"/>
    </xf>
    <xf numFmtId="41" fontId="13" fillId="0" borderId="14" xfId="44" applyNumberFormat="1" applyFont="1" applyFill="1" applyBorder="1" applyAlignment="1">
      <alignment horizontal="center" vertical="center"/>
    </xf>
    <xf numFmtId="41" fontId="13" fillId="0" borderId="16" xfId="44" applyNumberFormat="1" applyFont="1" applyFill="1" applyBorder="1" applyAlignment="1">
      <alignment horizontal="center" vertical="center"/>
    </xf>
    <xf numFmtId="186" fontId="13" fillId="0" borderId="0" xfId="44" applyNumberFormat="1" applyFont="1" applyFill="1" applyBorder="1" applyAlignment="1">
      <alignment vertical="center"/>
    </xf>
    <xf numFmtId="41" fontId="13" fillId="0" borderId="14" xfId="44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41" fontId="13" fillId="0" borderId="0" xfId="42" applyNumberFormat="1" applyFont="1" applyFill="1" applyAlignment="1">
      <alignment vertical="center"/>
    </xf>
    <xf numFmtId="41" fontId="13" fillId="0" borderId="14" xfId="42" applyNumberFormat="1" applyFont="1" applyFill="1" applyBorder="1" applyAlignment="1">
      <alignment vertical="center"/>
    </xf>
    <xf numFmtId="41" fontId="13" fillId="0" borderId="13" xfId="42" applyNumberFormat="1" applyFont="1" applyFill="1" applyBorder="1" applyAlignment="1">
      <alignment horizontal="right" vertical="center"/>
    </xf>
    <xf numFmtId="191" fontId="13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Alignment="1">
      <alignment horizontal="left" vertical="center"/>
    </xf>
    <xf numFmtId="191" fontId="13" fillId="0" borderId="0" xfId="0" applyNumberFormat="1" applyFont="1" applyFill="1" applyAlignment="1">
      <alignment horizontal="centerContinuous" vertical="center"/>
    </xf>
    <xf numFmtId="41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>
      <alignment horizontal="centerContinuous" vertical="center"/>
    </xf>
    <xf numFmtId="41" fontId="13" fillId="0" borderId="13" xfId="0" applyNumberFormat="1" applyFont="1" applyFill="1" applyBorder="1" applyAlignment="1">
      <alignment horizontal="left" vertical="center"/>
    </xf>
    <xf numFmtId="41" fontId="13" fillId="0" borderId="15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86" fontId="13" fillId="0" borderId="13" xfId="0" applyNumberFormat="1" applyFont="1" applyFill="1" applyBorder="1" applyAlignment="1">
      <alignment vertical="center"/>
    </xf>
    <xf numFmtId="41" fontId="13" fillId="0" borderId="13" xfId="42" applyNumberFormat="1" applyFont="1" applyFill="1" applyBorder="1" applyAlignment="1">
      <alignment vertical="center"/>
    </xf>
    <xf numFmtId="39" fontId="13" fillId="0" borderId="0" xfId="0" applyFont="1" applyAlignment="1">
      <alignment vertical="center"/>
    </xf>
    <xf numFmtId="41" fontId="13" fillId="0" borderId="15" xfId="42" applyNumberFormat="1" applyFont="1" applyBorder="1" applyAlignment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42" applyNumberFormat="1" applyFont="1" applyAlignment="1">
      <alignment vertical="center"/>
    </xf>
    <xf numFmtId="39" fontId="13" fillId="0" borderId="13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156_Bs&amp;pl%20%20Thai%20-Ye12'2016%20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3"/>
  <sheetViews>
    <sheetView showGridLines="0" tabSelected="1" view="pageBreakPreview" zoomScale="115" zoomScaleNormal="145" zoomScaleSheetLayoutView="115" zoomScalePageLayoutView="0" workbookViewId="0" topLeftCell="A1">
      <selection activeCell="I79" sqref="I79"/>
    </sheetView>
  </sheetViews>
  <sheetFormatPr defaultColWidth="9.7109375" defaultRowHeight="24" customHeight="1"/>
  <cols>
    <col min="1" max="1" width="1.421875" style="34" customWidth="1"/>
    <col min="2" max="3" width="1.57421875" style="6" customWidth="1"/>
    <col min="4" max="4" width="10.7109375" style="6" customWidth="1"/>
    <col min="5" max="5" width="43.421875" style="6" customWidth="1"/>
    <col min="6" max="6" width="1.8515625" style="13" customWidth="1"/>
    <col min="7" max="7" width="7.421875" style="21" customWidth="1"/>
    <col min="8" max="8" width="0.85546875" style="13" customWidth="1"/>
    <col min="9" max="9" width="17.28125" style="32" customWidth="1"/>
    <col min="10" max="10" width="0.85546875" style="13" customWidth="1"/>
    <col min="11" max="11" width="17.28125" style="32" customWidth="1"/>
    <col min="12" max="12" width="0.85546875" style="6" customWidth="1"/>
    <col min="13" max="33" width="9.7109375" style="6" customWidth="1"/>
    <col min="34" max="36" width="15.7109375" style="6" customWidth="1"/>
    <col min="37" max="54" width="9.7109375" style="6" customWidth="1"/>
    <col min="55" max="59" width="10.7109375" style="6" customWidth="1"/>
    <col min="60" max="68" width="9.7109375" style="6" customWidth="1"/>
    <col min="69" max="73" width="10.7109375" style="6" customWidth="1"/>
    <col min="74" max="16384" width="9.7109375" style="6" customWidth="1"/>
  </cols>
  <sheetData>
    <row r="1" spans="1:11" ht="24" customHeight="1">
      <c r="A1" s="1" t="s">
        <v>83</v>
      </c>
      <c r="B1" s="2"/>
      <c r="C1" s="2"/>
      <c r="D1" s="2"/>
      <c r="E1" s="2"/>
      <c r="F1" s="3"/>
      <c r="G1" s="4"/>
      <c r="H1" s="3"/>
      <c r="I1" s="5"/>
      <c r="J1" s="3"/>
      <c r="K1" s="5"/>
    </row>
    <row r="2" spans="1:11" ht="24" customHeight="1">
      <c r="A2" s="1" t="s">
        <v>133</v>
      </c>
      <c r="B2" s="7"/>
      <c r="C2" s="7"/>
      <c r="D2" s="7"/>
      <c r="E2" s="7"/>
      <c r="F2" s="7"/>
      <c r="G2" s="8"/>
      <c r="H2" s="7"/>
      <c r="I2" s="7"/>
      <c r="J2" s="7"/>
      <c r="K2" s="7"/>
    </row>
    <row r="3" spans="1:11" ht="24" customHeight="1">
      <c r="A3" s="1" t="s">
        <v>150</v>
      </c>
      <c r="B3" s="7"/>
      <c r="C3" s="7"/>
      <c r="D3" s="7"/>
      <c r="E3" s="7"/>
      <c r="F3" s="7"/>
      <c r="G3" s="8"/>
      <c r="H3" s="7"/>
      <c r="I3" s="7"/>
      <c r="J3" s="7"/>
      <c r="K3" s="7"/>
    </row>
    <row r="4" spans="1:11" ht="24" customHeight="1">
      <c r="A4" s="6"/>
      <c r="B4" s="9"/>
      <c r="C4" s="9"/>
      <c r="D4" s="9"/>
      <c r="E4" s="9"/>
      <c r="F4" s="9"/>
      <c r="G4" s="10"/>
      <c r="H4" s="9"/>
      <c r="I4" s="11"/>
      <c r="J4" s="12"/>
      <c r="K4" s="11" t="s">
        <v>13</v>
      </c>
    </row>
    <row r="5" spans="1:11" ht="24" customHeight="1">
      <c r="A5" s="6"/>
      <c r="G5" s="53" t="s">
        <v>9</v>
      </c>
      <c r="H5" s="15"/>
      <c r="I5" s="54">
        <v>2016</v>
      </c>
      <c r="J5" s="17"/>
      <c r="K5" s="54" t="s">
        <v>114</v>
      </c>
    </row>
    <row r="6" spans="1:11" ht="24" customHeight="1">
      <c r="A6" s="1" t="s">
        <v>14</v>
      </c>
      <c r="G6" s="18"/>
      <c r="I6" s="19"/>
      <c r="K6" s="19"/>
    </row>
    <row r="7" spans="1:13" ht="24" customHeight="1">
      <c r="A7" s="1" t="s">
        <v>15</v>
      </c>
      <c r="E7" s="20"/>
      <c r="F7" s="20"/>
      <c r="H7" s="20"/>
      <c r="I7" s="20"/>
      <c r="J7" s="20"/>
      <c r="K7" s="20"/>
      <c r="L7" s="20"/>
      <c r="M7" s="20"/>
    </row>
    <row r="8" spans="1:12" ht="24" customHeight="1">
      <c r="A8" s="6" t="s">
        <v>32</v>
      </c>
      <c r="E8" s="20"/>
      <c r="F8" s="20"/>
      <c r="G8" s="22" t="s">
        <v>101</v>
      </c>
      <c r="H8" s="23"/>
      <c r="I8" s="24">
        <v>78721442</v>
      </c>
      <c r="J8" s="55"/>
      <c r="K8" s="24">
        <v>71470335</v>
      </c>
      <c r="L8" s="25"/>
    </row>
    <row r="9" spans="1:12" ht="24" customHeight="1">
      <c r="A9" s="6" t="s">
        <v>47</v>
      </c>
      <c r="E9" s="20"/>
      <c r="F9" s="20"/>
      <c r="G9" s="22" t="s">
        <v>93</v>
      </c>
      <c r="H9" s="23"/>
      <c r="I9" s="24">
        <v>25563747</v>
      </c>
      <c r="J9" s="55"/>
      <c r="K9" s="24">
        <v>24093203</v>
      </c>
      <c r="L9" s="25"/>
    </row>
    <row r="10" spans="1:11" s="26" customFormat="1" ht="24" customHeight="1">
      <c r="A10" s="26" t="s">
        <v>100</v>
      </c>
      <c r="E10" s="20"/>
      <c r="F10" s="20"/>
      <c r="G10" s="27">
        <v>9</v>
      </c>
      <c r="H10" s="28"/>
      <c r="I10" s="29">
        <v>640761830</v>
      </c>
      <c r="J10" s="45"/>
      <c r="K10" s="29">
        <v>202114854</v>
      </c>
    </row>
    <row r="11" spans="1:12" ht="24" customHeight="1">
      <c r="A11" s="6" t="s">
        <v>54</v>
      </c>
      <c r="E11" s="20"/>
      <c r="F11" s="20"/>
      <c r="G11" s="30">
        <v>10</v>
      </c>
      <c r="H11" s="23"/>
      <c r="I11" s="24">
        <v>846532067</v>
      </c>
      <c r="J11" s="55"/>
      <c r="K11" s="24">
        <v>518314760</v>
      </c>
      <c r="L11" s="25"/>
    </row>
    <row r="12" spans="1:12" ht="24" customHeight="1">
      <c r="A12" s="6" t="s">
        <v>45</v>
      </c>
      <c r="E12" s="20"/>
      <c r="F12" s="20"/>
      <c r="G12" s="30">
        <v>11</v>
      </c>
      <c r="H12" s="23"/>
      <c r="I12" s="24">
        <v>111188925</v>
      </c>
      <c r="J12" s="55"/>
      <c r="K12" s="24">
        <v>112983477</v>
      </c>
      <c r="L12" s="25"/>
    </row>
    <row r="13" spans="1:12" ht="24" customHeight="1">
      <c r="A13" s="6" t="s">
        <v>84</v>
      </c>
      <c r="E13" s="20"/>
      <c r="F13" s="20"/>
      <c r="G13" s="30">
        <v>12</v>
      </c>
      <c r="H13" s="23"/>
      <c r="I13" s="24">
        <v>80598352</v>
      </c>
      <c r="J13" s="55"/>
      <c r="K13" s="24">
        <v>72540255</v>
      </c>
      <c r="L13" s="25"/>
    </row>
    <row r="14" spans="1:12" ht="24" customHeight="1">
      <c r="A14" s="6" t="s">
        <v>161</v>
      </c>
      <c r="E14" s="20"/>
      <c r="F14" s="20"/>
      <c r="G14" s="30"/>
      <c r="H14" s="23"/>
      <c r="I14" s="24">
        <v>2141125</v>
      </c>
      <c r="J14" s="55"/>
      <c r="K14" s="24">
        <v>0</v>
      </c>
      <c r="L14" s="25"/>
    </row>
    <row r="15" spans="1:12" ht="24" customHeight="1">
      <c r="A15" s="6" t="s">
        <v>10</v>
      </c>
      <c r="E15" s="20"/>
      <c r="F15" s="20"/>
      <c r="G15" s="30"/>
      <c r="H15" s="23"/>
      <c r="I15" s="31">
        <v>10339645</v>
      </c>
      <c r="J15" s="55"/>
      <c r="K15" s="31">
        <v>8259189</v>
      </c>
      <c r="L15" s="32"/>
    </row>
    <row r="16" spans="1:12" ht="24" customHeight="1">
      <c r="A16" s="1" t="s">
        <v>16</v>
      </c>
      <c r="E16" s="20"/>
      <c r="F16" s="20"/>
      <c r="G16" s="22"/>
      <c r="H16" s="23"/>
      <c r="I16" s="56">
        <f>SUM(I8:I15)</f>
        <v>1795847133</v>
      </c>
      <c r="J16" s="55"/>
      <c r="K16" s="56">
        <f>SUM(K8:K15)</f>
        <v>1009776073</v>
      </c>
      <c r="L16" s="32"/>
    </row>
    <row r="17" spans="1:12" ht="24" customHeight="1">
      <c r="A17" s="1" t="s">
        <v>17</v>
      </c>
      <c r="E17" s="20"/>
      <c r="F17" s="20"/>
      <c r="G17" s="22"/>
      <c r="H17" s="23"/>
      <c r="I17" s="33"/>
      <c r="J17" s="55"/>
      <c r="K17" s="33"/>
      <c r="L17" s="32"/>
    </row>
    <row r="18" spans="1:12" ht="24" customHeight="1">
      <c r="A18" s="6" t="s">
        <v>46</v>
      </c>
      <c r="E18" s="20"/>
      <c r="F18" s="20"/>
      <c r="G18" s="22" t="s">
        <v>155</v>
      </c>
      <c r="H18" s="23"/>
      <c r="I18" s="33">
        <v>29939538</v>
      </c>
      <c r="J18" s="55"/>
      <c r="K18" s="33">
        <v>43348695</v>
      </c>
      <c r="L18" s="32"/>
    </row>
    <row r="19" spans="1:12" ht="24" customHeight="1">
      <c r="A19" s="6" t="s">
        <v>154</v>
      </c>
      <c r="E19" s="20"/>
      <c r="F19" s="20"/>
      <c r="G19" s="30">
        <v>10</v>
      </c>
      <c r="H19" s="23"/>
      <c r="I19" s="33">
        <v>908763</v>
      </c>
      <c r="J19" s="55"/>
      <c r="K19" s="33">
        <v>110345</v>
      </c>
      <c r="L19" s="32"/>
    </row>
    <row r="20" spans="1:12" ht="24" customHeight="1">
      <c r="A20" s="6" t="s">
        <v>42</v>
      </c>
      <c r="E20" s="20"/>
      <c r="F20" s="20"/>
      <c r="G20" s="22"/>
      <c r="H20" s="23"/>
      <c r="I20" s="33"/>
      <c r="J20" s="55"/>
      <c r="K20" s="33"/>
      <c r="L20" s="32"/>
    </row>
    <row r="21" spans="1:12" ht="24" customHeight="1">
      <c r="A21" s="6"/>
      <c r="B21" s="34" t="s">
        <v>11</v>
      </c>
      <c r="E21" s="20"/>
      <c r="F21" s="20"/>
      <c r="G21" s="30">
        <v>11</v>
      </c>
      <c r="H21" s="23"/>
      <c r="I21" s="33">
        <v>111734265</v>
      </c>
      <c r="J21" s="55"/>
      <c r="K21" s="33">
        <v>56686041</v>
      </c>
      <c r="L21" s="32"/>
    </row>
    <row r="22" spans="1:12" ht="24" customHeight="1">
      <c r="A22" s="6" t="s">
        <v>12</v>
      </c>
      <c r="E22" s="20"/>
      <c r="F22" s="20"/>
      <c r="G22" s="22"/>
      <c r="H22" s="23"/>
      <c r="I22" s="33"/>
      <c r="J22" s="55"/>
      <c r="K22" s="33"/>
      <c r="L22" s="32"/>
    </row>
    <row r="23" spans="1:12" ht="24" customHeight="1">
      <c r="A23" s="6"/>
      <c r="B23" s="34" t="s">
        <v>11</v>
      </c>
      <c r="E23" s="20"/>
      <c r="F23" s="20"/>
      <c r="G23" s="30">
        <v>12</v>
      </c>
      <c r="H23" s="23"/>
      <c r="I23" s="33">
        <v>28660912</v>
      </c>
      <c r="J23" s="55"/>
      <c r="K23" s="33">
        <v>44556236</v>
      </c>
      <c r="L23" s="32"/>
    </row>
    <row r="24" spans="1:12" ht="24" customHeight="1">
      <c r="A24" s="6" t="s">
        <v>48</v>
      </c>
      <c r="E24" s="20"/>
      <c r="F24" s="20"/>
      <c r="G24" s="30">
        <v>15</v>
      </c>
      <c r="H24" s="23"/>
      <c r="I24" s="33">
        <v>10165213</v>
      </c>
      <c r="J24" s="55"/>
      <c r="K24" s="33">
        <v>9722798</v>
      </c>
      <c r="L24" s="32"/>
    </row>
    <row r="25" spans="1:12" ht="24" customHeight="1">
      <c r="A25" s="6" t="s">
        <v>49</v>
      </c>
      <c r="E25" s="20"/>
      <c r="F25" s="20"/>
      <c r="G25" s="30">
        <v>16</v>
      </c>
      <c r="H25" s="23"/>
      <c r="I25" s="33">
        <v>3633532</v>
      </c>
      <c r="J25" s="55"/>
      <c r="K25" s="33">
        <v>1328085</v>
      </c>
      <c r="L25" s="32"/>
    </row>
    <row r="26" spans="1:12" ht="24" customHeight="1">
      <c r="A26" s="6" t="s">
        <v>85</v>
      </c>
      <c r="E26" s="20"/>
      <c r="F26" s="20"/>
      <c r="G26" s="30">
        <v>17</v>
      </c>
      <c r="H26" s="23"/>
      <c r="I26" s="33">
        <v>10669329</v>
      </c>
      <c r="J26" s="55"/>
      <c r="K26" s="33">
        <v>6307606</v>
      </c>
      <c r="L26" s="32"/>
    </row>
    <row r="27" spans="1:12" ht="24" customHeight="1">
      <c r="A27" s="1" t="s">
        <v>18</v>
      </c>
      <c r="E27" s="20"/>
      <c r="F27" s="20"/>
      <c r="G27" s="22"/>
      <c r="H27" s="23"/>
      <c r="I27" s="56">
        <f>SUM(I18:I26)</f>
        <v>195711552</v>
      </c>
      <c r="J27" s="55"/>
      <c r="K27" s="56">
        <f>SUM(K18:K26)</f>
        <v>162059806</v>
      </c>
      <c r="L27" s="32"/>
    </row>
    <row r="28" spans="1:12" ht="24" customHeight="1" thickBot="1">
      <c r="A28" s="1" t="s">
        <v>19</v>
      </c>
      <c r="E28" s="20"/>
      <c r="F28" s="20"/>
      <c r="G28" s="22"/>
      <c r="H28" s="23"/>
      <c r="I28" s="64">
        <f>I16+I27</f>
        <v>1991558685</v>
      </c>
      <c r="J28" s="55"/>
      <c r="K28" s="64">
        <f>K16+K27</f>
        <v>1171835879</v>
      </c>
      <c r="L28" s="35"/>
    </row>
    <row r="29" ht="24" customHeight="1" thickTop="1">
      <c r="A29" s="6"/>
    </row>
    <row r="30" spans="1:6" ht="24" customHeight="1">
      <c r="A30" s="6" t="s">
        <v>8</v>
      </c>
      <c r="F30" s="6"/>
    </row>
    <row r="31" spans="1:6" ht="24" customHeight="1">
      <c r="A31" s="1" t="s">
        <v>83</v>
      </c>
      <c r="B31" s="2"/>
      <c r="C31" s="2"/>
      <c r="D31" s="2"/>
      <c r="E31" s="2"/>
      <c r="F31" s="3"/>
    </row>
    <row r="32" spans="1:11" ht="24" customHeight="1">
      <c r="A32" s="1" t="s">
        <v>134</v>
      </c>
      <c r="B32" s="7"/>
      <c r="C32" s="7"/>
      <c r="D32" s="7"/>
      <c r="E32" s="7"/>
      <c r="F32" s="7"/>
      <c r="G32" s="8"/>
      <c r="H32" s="7"/>
      <c r="J32" s="7"/>
      <c r="K32" s="7"/>
    </row>
    <row r="33" spans="1:11" ht="24" customHeight="1">
      <c r="A33" s="1" t="s">
        <v>150</v>
      </c>
      <c r="B33" s="7"/>
      <c r="C33" s="7"/>
      <c r="D33" s="7"/>
      <c r="E33" s="7"/>
      <c r="F33" s="7"/>
      <c r="G33" s="8"/>
      <c r="H33" s="7"/>
      <c r="I33" s="7"/>
      <c r="J33" s="7"/>
      <c r="K33" s="7"/>
    </row>
    <row r="34" spans="1:11" ht="24" customHeight="1">
      <c r="A34" s="6"/>
      <c r="B34" s="9"/>
      <c r="C34" s="9"/>
      <c r="D34" s="9"/>
      <c r="E34" s="9"/>
      <c r="F34" s="9"/>
      <c r="G34" s="10"/>
      <c r="H34" s="9"/>
      <c r="I34" s="11"/>
      <c r="J34" s="12"/>
      <c r="K34" s="11" t="s">
        <v>13</v>
      </c>
    </row>
    <row r="35" spans="1:11" ht="24" customHeight="1">
      <c r="A35" s="6"/>
      <c r="G35" s="53" t="s">
        <v>9</v>
      </c>
      <c r="H35" s="15"/>
      <c r="I35" s="54">
        <v>2016</v>
      </c>
      <c r="J35" s="17"/>
      <c r="K35" s="54" t="s">
        <v>114</v>
      </c>
    </row>
    <row r="36" spans="1:11" ht="24" customHeight="1">
      <c r="A36" s="1" t="s">
        <v>20</v>
      </c>
      <c r="D36" s="37"/>
      <c r="E36" s="37"/>
      <c r="F36" s="37"/>
      <c r="H36" s="37"/>
      <c r="I36" s="37"/>
      <c r="J36" s="37"/>
      <c r="K36" s="37"/>
    </row>
    <row r="37" spans="1:3" ht="24" customHeight="1">
      <c r="A37" s="1" t="s">
        <v>21</v>
      </c>
      <c r="C37" s="1"/>
    </row>
    <row r="38" spans="1:11" ht="24" customHeight="1">
      <c r="A38" s="6" t="s">
        <v>34</v>
      </c>
      <c r="C38" s="1"/>
      <c r="G38" s="21" t="s">
        <v>51</v>
      </c>
      <c r="I38" s="29">
        <v>843838462</v>
      </c>
      <c r="J38" s="29"/>
      <c r="K38" s="29">
        <v>313184033</v>
      </c>
    </row>
    <row r="39" spans="1:11" ht="24" customHeight="1">
      <c r="A39" s="6" t="s">
        <v>167</v>
      </c>
      <c r="G39" s="22" t="s">
        <v>50</v>
      </c>
      <c r="H39" s="23"/>
      <c r="I39" s="38">
        <v>2430727</v>
      </c>
      <c r="J39" s="55"/>
      <c r="K39" s="38">
        <v>656433</v>
      </c>
    </row>
    <row r="40" spans="1:11" ht="24" customHeight="1">
      <c r="A40" s="6" t="s">
        <v>102</v>
      </c>
      <c r="G40" s="22" t="s">
        <v>55</v>
      </c>
      <c r="H40" s="23"/>
      <c r="I40" s="38">
        <v>20258546</v>
      </c>
      <c r="J40" s="55"/>
      <c r="K40" s="38">
        <v>9191600</v>
      </c>
    </row>
    <row r="41" spans="1:11" ht="24" customHeight="1">
      <c r="A41" s="6" t="s">
        <v>156</v>
      </c>
      <c r="G41" s="22" t="s">
        <v>90</v>
      </c>
      <c r="H41" s="23"/>
      <c r="I41" s="40">
        <v>199783769</v>
      </c>
      <c r="J41" s="55"/>
      <c r="K41" s="40">
        <v>0</v>
      </c>
    </row>
    <row r="42" spans="1:12" ht="24" customHeight="1">
      <c r="A42" s="6" t="s">
        <v>103</v>
      </c>
      <c r="G42" s="6"/>
      <c r="H42" s="6"/>
      <c r="I42" s="29"/>
      <c r="J42" s="29"/>
      <c r="K42" s="29"/>
      <c r="L42" s="25"/>
    </row>
    <row r="43" spans="1:12" ht="24" customHeight="1">
      <c r="A43" s="6" t="s">
        <v>149</v>
      </c>
      <c r="G43" s="22" t="s">
        <v>56</v>
      </c>
      <c r="H43" s="23"/>
      <c r="I43" s="38">
        <v>488492</v>
      </c>
      <c r="J43" s="55"/>
      <c r="K43" s="38">
        <v>429999</v>
      </c>
      <c r="L43" s="25"/>
    </row>
    <row r="44" spans="1:12" ht="24" customHeight="1">
      <c r="A44" s="6" t="s">
        <v>86</v>
      </c>
      <c r="D44" s="20"/>
      <c r="F44" s="20"/>
      <c r="G44" s="22"/>
      <c r="H44" s="23"/>
      <c r="I44" s="39">
        <v>13836731</v>
      </c>
      <c r="J44" s="55"/>
      <c r="K44" s="39">
        <v>9995180</v>
      </c>
      <c r="L44" s="25"/>
    </row>
    <row r="45" spans="1:12" ht="24" customHeight="1">
      <c r="A45" s="6" t="s">
        <v>168</v>
      </c>
      <c r="D45" s="20"/>
      <c r="F45" s="20"/>
      <c r="G45" s="22"/>
      <c r="H45" s="23"/>
      <c r="I45" s="39">
        <v>58895374</v>
      </c>
      <c r="J45" s="55"/>
      <c r="K45" s="39">
        <v>42909217</v>
      </c>
      <c r="L45" s="25"/>
    </row>
    <row r="46" spans="1:12" ht="24" customHeight="1">
      <c r="A46" s="6" t="s">
        <v>0</v>
      </c>
      <c r="E46" s="20"/>
      <c r="F46" s="20"/>
      <c r="G46" s="30"/>
      <c r="H46" s="23"/>
      <c r="I46" s="41">
        <v>39873293</v>
      </c>
      <c r="J46" s="55"/>
      <c r="K46" s="41">
        <v>29188937</v>
      </c>
      <c r="L46" s="25"/>
    </row>
    <row r="47" spans="1:12" ht="24" customHeight="1">
      <c r="A47" s="1" t="s">
        <v>22</v>
      </c>
      <c r="E47" s="20"/>
      <c r="F47" s="20"/>
      <c r="G47" s="22"/>
      <c r="H47" s="23"/>
      <c r="I47" s="100">
        <f>SUM(I38:I46)</f>
        <v>1179405394</v>
      </c>
      <c r="J47" s="55"/>
      <c r="K47" s="100">
        <f>SUM(K38:K46)</f>
        <v>405555399</v>
      </c>
      <c r="L47" s="25"/>
    </row>
    <row r="48" spans="1:12" ht="24" customHeight="1">
      <c r="A48" s="1" t="s">
        <v>87</v>
      </c>
      <c r="E48" s="20"/>
      <c r="F48" s="20"/>
      <c r="G48" s="22"/>
      <c r="H48" s="23"/>
      <c r="I48" s="40"/>
      <c r="J48" s="55"/>
      <c r="K48" s="40"/>
      <c r="L48" s="25"/>
    </row>
    <row r="49" spans="1:12" ht="24" customHeight="1">
      <c r="A49" s="6" t="s">
        <v>104</v>
      </c>
      <c r="E49" s="20"/>
      <c r="F49" s="20"/>
      <c r="G49" s="22" t="s">
        <v>55</v>
      </c>
      <c r="H49" s="23"/>
      <c r="I49" s="40">
        <v>31902000</v>
      </c>
      <c r="J49" s="55"/>
      <c r="K49" s="40">
        <v>1114546</v>
      </c>
      <c r="L49" s="25"/>
    </row>
    <row r="50" spans="1:12" ht="24" customHeight="1">
      <c r="A50" s="6" t="s">
        <v>157</v>
      </c>
      <c r="F50" s="20"/>
      <c r="G50" s="22" t="s">
        <v>90</v>
      </c>
      <c r="H50" s="23"/>
      <c r="I50" s="40">
        <v>299467079</v>
      </c>
      <c r="J50" s="55"/>
      <c r="K50" s="40">
        <v>349033605</v>
      </c>
      <c r="L50" s="25"/>
    </row>
    <row r="51" spans="1:12" ht="24" customHeight="1">
      <c r="A51" s="6" t="s">
        <v>113</v>
      </c>
      <c r="E51" s="20"/>
      <c r="F51" s="20"/>
      <c r="G51" s="22"/>
      <c r="H51" s="23"/>
      <c r="I51" s="40"/>
      <c r="J51" s="55"/>
      <c r="K51" s="40"/>
      <c r="L51" s="25"/>
    </row>
    <row r="52" spans="1:12" ht="24" customHeight="1">
      <c r="A52" s="6" t="s">
        <v>105</v>
      </c>
      <c r="E52" s="20"/>
      <c r="F52" s="20"/>
      <c r="G52" s="22" t="s">
        <v>56</v>
      </c>
      <c r="H52" s="23"/>
      <c r="I52" s="40">
        <v>648413</v>
      </c>
      <c r="J52" s="55"/>
      <c r="K52" s="40">
        <v>1133543</v>
      </c>
      <c r="L52" s="25"/>
    </row>
    <row r="53" spans="1:12" ht="24" customHeight="1">
      <c r="A53" s="6" t="s">
        <v>95</v>
      </c>
      <c r="E53" s="20"/>
      <c r="F53" s="20"/>
      <c r="G53" s="22" t="s">
        <v>91</v>
      </c>
      <c r="H53" s="23"/>
      <c r="I53" s="40">
        <v>4359740</v>
      </c>
      <c r="J53" s="55"/>
      <c r="K53" s="40">
        <v>3886580</v>
      </c>
      <c r="L53" s="25"/>
    </row>
    <row r="54" spans="1:12" ht="24" customHeight="1">
      <c r="A54" s="1" t="s">
        <v>35</v>
      </c>
      <c r="E54" s="20"/>
      <c r="F54" s="20"/>
      <c r="G54" s="22"/>
      <c r="H54" s="23"/>
      <c r="I54" s="100">
        <f>SUM(I49:I53)</f>
        <v>336377232</v>
      </c>
      <c r="J54" s="55"/>
      <c r="K54" s="100">
        <f>SUM(K49:K53)</f>
        <v>355168274</v>
      </c>
      <c r="L54" s="25"/>
    </row>
    <row r="55" spans="1:12" ht="24" customHeight="1">
      <c r="A55" s="1" t="s">
        <v>23</v>
      </c>
      <c r="E55" s="20"/>
      <c r="F55" s="20"/>
      <c r="G55" s="22"/>
      <c r="H55" s="23"/>
      <c r="I55" s="100">
        <f>I47+I54</f>
        <v>1515782626</v>
      </c>
      <c r="J55" s="55"/>
      <c r="K55" s="100">
        <f>K47+K54</f>
        <v>760723673</v>
      </c>
      <c r="L55" s="25"/>
    </row>
    <row r="56" spans="1:11" ht="24" customHeight="1">
      <c r="A56" s="6"/>
      <c r="G56" s="6"/>
      <c r="H56" s="6"/>
      <c r="I56" s="6"/>
      <c r="J56" s="6"/>
      <c r="K56" s="6"/>
    </row>
    <row r="57" spans="1:11" ht="24" customHeight="1">
      <c r="A57" s="6" t="s">
        <v>8</v>
      </c>
      <c r="F57" s="6"/>
      <c r="G57" s="36"/>
      <c r="H57" s="6"/>
      <c r="J57" s="6"/>
      <c r="K57" s="6"/>
    </row>
    <row r="58" spans="1:11" ht="24" customHeight="1">
      <c r="A58" s="1" t="s">
        <v>83</v>
      </c>
      <c r="B58" s="2"/>
      <c r="C58" s="2"/>
      <c r="D58" s="2"/>
      <c r="E58" s="2"/>
      <c r="F58" s="3"/>
      <c r="G58" s="4"/>
      <c r="H58" s="3"/>
      <c r="I58" s="5"/>
      <c r="J58" s="3"/>
      <c r="K58" s="5"/>
    </row>
    <row r="59" spans="1:11" ht="24" customHeight="1">
      <c r="A59" s="1" t="s">
        <v>134</v>
      </c>
      <c r="B59" s="7"/>
      <c r="C59" s="7"/>
      <c r="D59" s="7"/>
      <c r="E59" s="7"/>
      <c r="F59" s="7"/>
      <c r="G59" s="8"/>
      <c r="H59" s="7"/>
      <c r="I59" s="7"/>
      <c r="J59" s="7"/>
      <c r="K59" s="7"/>
    </row>
    <row r="60" spans="1:11" ht="24" customHeight="1">
      <c r="A60" s="1" t="s">
        <v>150</v>
      </c>
      <c r="B60" s="7"/>
      <c r="C60" s="7"/>
      <c r="D60" s="7"/>
      <c r="E60" s="7"/>
      <c r="F60" s="7"/>
      <c r="G60" s="8"/>
      <c r="H60" s="7"/>
      <c r="I60" s="7"/>
      <c r="J60" s="7"/>
      <c r="K60" s="7"/>
    </row>
    <row r="61" spans="1:11" ht="24" customHeight="1">
      <c r="A61" s="6"/>
      <c r="B61" s="9"/>
      <c r="C61" s="9"/>
      <c r="D61" s="9"/>
      <c r="E61" s="9"/>
      <c r="F61" s="9"/>
      <c r="G61" s="10"/>
      <c r="H61" s="9"/>
      <c r="I61" s="11"/>
      <c r="J61" s="12"/>
      <c r="K61" s="11" t="s">
        <v>13</v>
      </c>
    </row>
    <row r="62" spans="1:11" ht="24" customHeight="1">
      <c r="A62" s="6"/>
      <c r="G62" s="53" t="s">
        <v>9</v>
      </c>
      <c r="H62" s="15"/>
      <c r="I62" s="54">
        <v>2016</v>
      </c>
      <c r="J62" s="17"/>
      <c r="K62" s="54" t="s">
        <v>114</v>
      </c>
    </row>
    <row r="63" spans="1:11" ht="24" customHeight="1">
      <c r="A63" s="1" t="s">
        <v>24</v>
      </c>
      <c r="D63" s="37"/>
      <c r="E63" s="37"/>
      <c r="F63" s="37"/>
      <c r="H63" s="37"/>
      <c r="I63" s="37"/>
      <c r="J63" s="37"/>
      <c r="K63" s="37"/>
    </row>
    <row r="64" spans="1:12" ht="24" customHeight="1">
      <c r="A64" s="1" t="s">
        <v>25</v>
      </c>
      <c r="E64" s="20"/>
      <c r="F64" s="20"/>
      <c r="H64" s="28"/>
      <c r="I64" s="42"/>
      <c r="J64" s="28"/>
      <c r="K64" s="42"/>
      <c r="L64" s="25"/>
    </row>
    <row r="65" spans="1:12" ht="24" customHeight="1">
      <c r="A65" s="6" t="s">
        <v>3</v>
      </c>
      <c r="E65" s="20"/>
      <c r="F65" s="20"/>
      <c r="G65" s="22"/>
      <c r="H65" s="23"/>
      <c r="I65" s="43"/>
      <c r="J65" s="23"/>
      <c r="K65" s="43"/>
      <c r="L65" s="25"/>
    </row>
    <row r="66" spans="1:12" ht="24" customHeight="1">
      <c r="A66" s="6"/>
      <c r="B66" s="6" t="s">
        <v>162</v>
      </c>
      <c r="E66" s="20"/>
      <c r="F66" s="20"/>
      <c r="G66" s="22"/>
      <c r="H66" s="23"/>
      <c r="I66" s="43"/>
      <c r="J66" s="23"/>
      <c r="K66" s="43"/>
      <c r="L66" s="25"/>
    </row>
    <row r="67" spans="1:12" ht="24" customHeight="1" thickBot="1">
      <c r="A67" s="6"/>
      <c r="C67" s="44" t="s">
        <v>88</v>
      </c>
      <c r="D67" s="44"/>
      <c r="E67" s="20"/>
      <c r="F67" s="20"/>
      <c r="G67" s="117"/>
      <c r="H67" s="23"/>
      <c r="I67" s="118">
        <v>200000000</v>
      </c>
      <c r="J67" s="23"/>
      <c r="K67" s="118">
        <v>200000000</v>
      </c>
      <c r="L67" s="25"/>
    </row>
    <row r="68" spans="1:12" ht="24" customHeight="1" thickTop="1">
      <c r="A68" s="6"/>
      <c r="B68" s="6" t="s">
        <v>163</v>
      </c>
      <c r="E68" s="20"/>
      <c r="F68" s="20"/>
      <c r="G68" s="22"/>
      <c r="H68" s="23"/>
      <c r="I68" s="119"/>
      <c r="J68" s="23"/>
      <c r="K68" s="119"/>
      <c r="L68" s="25"/>
    </row>
    <row r="69" spans="1:12" ht="24" customHeight="1">
      <c r="A69" s="6"/>
      <c r="C69" s="44" t="s">
        <v>88</v>
      </c>
      <c r="E69" s="20"/>
      <c r="F69" s="20"/>
      <c r="G69" s="22"/>
      <c r="H69" s="23"/>
      <c r="I69" s="120">
        <v>200000000</v>
      </c>
      <c r="J69" s="23"/>
      <c r="K69" s="120">
        <v>200000000</v>
      </c>
      <c r="L69" s="25"/>
    </row>
    <row r="70" spans="1:12" ht="24" customHeight="1">
      <c r="A70" s="6" t="s">
        <v>89</v>
      </c>
      <c r="C70" s="44"/>
      <c r="D70" s="44"/>
      <c r="E70" s="20"/>
      <c r="F70" s="20"/>
      <c r="G70" s="27"/>
      <c r="H70" s="28"/>
      <c r="I70" s="33">
        <v>70718399</v>
      </c>
      <c r="J70" s="23"/>
      <c r="K70" s="33">
        <v>70718399</v>
      </c>
      <c r="L70" s="25"/>
    </row>
    <row r="71" spans="1:12" ht="24" customHeight="1">
      <c r="A71" s="6" t="s">
        <v>4</v>
      </c>
      <c r="E71" s="20"/>
      <c r="F71" s="20"/>
      <c r="H71" s="28"/>
      <c r="I71" s="33"/>
      <c r="J71" s="23"/>
      <c r="K71" s="33"/>
      <c r="L71" s="25"/>
    </row>
    <row r="72" spans="1:12" ht="24" customHeight="1">
      <c r="A72" s="6"/>
      <c r="B72" s="6" t="s">
        <v>38</v>
      </c>
      <c r="E72" s="20"/>
      <c r="F72" s="20"/>
      <c r="G72" s="21" t="s">
        <v>96</v>
      </c>
      <c r="H72" s="28"/>
      <c r="I72" s="33">
        <v>16846139</v>
      </c>
      <c r="J72" s="23"/>
      <c r="K72" s="33">
        <v>11681139</v>
      </c>
      <c r="L72" s="25"/>
    </row>
    <row r="73" spans="1:12" ht="24" customHeight="1">
      <c r="A73" s="6"/>
      <c r="B73" s="6" t="s">
        <v>5</v>
      </c>
      <c r="E73" s="20"/>
      <c r="F73" s="20"/>
      <c r="H73" s="28"/>
      <c r="I73" s="101">
        <v>188211521</v>
      </c>
      <c r="J73" s="23"/>
      <c r="K73" s="101">
        <v>128712668</v>
      </c>
      <c r="L73" s="25"/>
    </row>
    <row r="74" spans="1:12" ht="24" customHeight="1">
      <c r="A74" s="1" t="s">
        <v>26</v>
      </c>
      <c r="E74" s="20"/>
      <c r="F74" s="20"/>
      <c r="H74" s="28"/>
      <c r="I74" s="56">
        <f>SUM(I69:I73)</f>
        <v>475776059</v>
      </c>
      <c r="J74" s="23"/>
      <c r="K74" s="56">
        <f>SUM(K69:K73)</f>
        <v>411112206</v>
      </c>
      <c r="L74" s="25"/>
    </row>
    <row r="75" spans="1:12" ht="24" customHeight="1" thickBot="1">
      <c r="A75" s="1" t="s">
        <v>27</v>
      </c>
      <c r="E75" s="20"/>
      <c r="F75" s="20"/>
      <c r="H75" s="28"/>
      <c r="I75" s="64">
        <f>SUM(I55,I74)</f>
        <v>1991558685</v>
      </c>
      <c r="J75" s="23"/>
      <c r="K75" s="64">
        <f>SUM(K55,K74)</f>
        <v>1171835879</v>
      </c>
      <c r="L75" s="25"/>
    </row>
    <row r="76" spans="1:12" ht="24" customHeight="1" thickTop="1">
      <c r="A76" s="1"/>
      <c r="E76" s="20"/>
      <c r="F76" s="20"/>
      <c r="H76" s="28"/>
      <c r="I76" s="29">
        <f>I75-I28</f>
        <v>0</v>
      </c>
      <c r="J76" s="45"/>
      <c r="K76" s="29">
        <f>K75-K28</f>
        <v>0</v>
      </c>
      <c r="L76" s="25"/>
    </row>
    <row r="77" spans="1:12" ht="24" customHeight="1">
      <c r="A77" s="6" t="s">
        <v>8</v>
      </c>
      <c r="E77" s="20"/>
      <c r="F77" s="20"/>
      <c r="H77" s="28"/>
      <c r="I77" s="46"/>
      <c r="J77" s="45"/>
      <c r="K77" s="46"/>
      <c r="L77" s="25"/>
    </row>
    <row r="78" spans="1:12" ht="24" customHeight="1">
      <c r="A78" s="1"/>
      <c r="E78" s="20"/>
      <c r="F78" s="20"/>
      <c r="H78" s="28"/>
      <c r="I78" s="46"/>
      <c r="J78" s="45"/>
      <c r="K78" s="46"/>
      <c r="L78" s="25"/>
    </row>
    <row r="79" spans="1:12" ht="24" customHeight="1">
      <c r="A79" s="1"/>
      <c r="E79" s="20"/>
      <c r="F79" s="20"/>
      <c r="H79" s="28"/>
      <c r="I79" s="46"/>
      <c r="J79" s="45"/>
      <c r="K79" s="46"/>
      <c r="L79" s="25"/>
    </row>
    <row r="80" spans="1:12" ht="24" customHeight="1">
      <c r="A80" s="47"/>
      <c r="B80" s="48"/>
      <c r="C80" s="48"/>
      <c r="D80" s="48"/>
      <c r="E80" s="49"/>
      <c r="F80" s="21"/>
      <c r="H80" s="28"/>
      <c r="I80" s="46"/>
      <c r="J80" s="45"/>
      <c r="K80" s="46"/>
      <c r="L80" s="25"/>
    </row>
    <row r="81" spans="1:12" ht="24" customHeight="1">
      <c r="A81" s="1"/>
      <c r="E81" s="20"/>
      <c r="F81" s="21"/>
      <c r="H81" s="28"/>
      <c r="I81" s="46"/>
      <c r="J81" s="45"/>
      <c r="K81" s="46"/>
      <c r="L81" s="25"/>
    </row>
    <row r="82" spans="1:12" ht="24" customHeight="1">
      <c r="A82" s="1"/>
      <c r="E82" s="20"/>
      <c r="F82" s="50" t="s">
        <v>41</v>
      </c>
      <c r="H82" s="28"/>
      <c r="I82" s="46"/>
      <c r="J82" s="45"/>
      <c r="K82" s="46"/>
      <c r="L82" s="25"/>
    </row>
    <row r="83" spans="1:10" ht="24" customHeight="1">
      <c r="A83" s="47"/>
      <c r="B83" s="48"/>
      <c r="C83" s="48"/>
      <c r="D83" s="48"/>
      <c r="E83" s="49"/>
      <c r="F83" s="51"/>
      <c r="H83" s="52"/>
      <c r="J83" s="52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85" r:id="rId1"/>
  <rowBreaks count="2" manualBreakCount="2">
    <brk id="30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"/>
  <sheetViews>
    <sheetView showGridLines="0" view="pageBreakPreview" zoomScale="85" zoomScaleNormal="145" zoomScaleSheetLayoutView="85" zoomScalePageLayoutView="0" workbookViewId="0" topLeftCell="A1">
      <selection activeCell="F38" sqref="F38"/>
    </sheetView>
  </sheetViews>
  <sheetFormatPr defaultColWidth="9.7109375" defaultRowHeight="23.25" customHeight="1"/>
  <cols>
    <col min="1" max="1" width="1.421875" style="34" customWidth="1"/>
    <col min="2" max="3" width="1.57421875" style="6" customWidth="1"/>
    <col min="4" max="4" width="10.7109375" style="6" customWidth="1"/>
    <col min="5" max="5" width="25.8515625" style="6" customWidth="1"/>
    <col min="6" max="6" width="22.00390625" style="13" customWidth="1"/>
    <col min="7" max="7" width="9.140625" style="21" customWidth="1"/>
    <col min="8" max="8" width="0.85546875" style="13" customWidth="1"/>
    <col min="9" max="9" width="15.421875" style="32" customWidth="1"/>
    <col min="10" max="10" width="0.85546875" style="13" customWidth="1"/>
    <col min="11" max="11" width="15.421875" style="32" customWidth="1"/>
    <col min="12" max="12" width="0.85546875" style="6" customWidth="1"/>
    <col min="13" max="33" width="9.7109375" style="6" customWidth="1"/>
    <col min="34" max="36" width="15.7109375" style="6" customWidth="1"/>
    <col min="37" max="54" width="9.7109375" style="6" customWidth="1"/>
    <col min="55" max="59" width="10.7109375" style="6" customWidth="1"/>
    <col min="60" max="68" width="9.7109375" style="6" customWidth="1"/>
    <col min="69" max="73" width="10.7109375" style="6" customWidth="1"/>
    <col min="74" max="16384" width="9.7109375" style="6" customWidth="1"/>
  </cols>
  <sheetData>
    <row r="1" spans="1:11" ht="23.25" customHeight="1">
      <c r="A1" s="1" t="s">
        <v>83</v>
      </c>
      <c r="B1" s="2"/>
      <c r="C1" s="2"/>
      <c r="D1" s="2"/>
      <c r="E1" s="2"/>
      <c r="F1" s="3"/>
      <c r="G1" s="4"/>
      <c r="H1" s="3"/>
      <c r="I1" s="5"/>
      <c r="J1" s="3"/>
      <c r="K1" s="5"/>
    </row>
    <row r="2" spans="1:11" ht="23.25" customHeight="1">
      <c r="A2" s="1" t="s">
        <v>145</v>
      </c>
      <c r="B2" s="3"/>
      <c r="C2" s="3"/>
      <c r="D2" s="3"/>
      <c r="E2" s="3"/>
      <c r="F2" s="3"/>
      <c r="G2" s="4"/>
      <c r="H2" s="3"/>
      <c r="I2" s="3"/>
      <c r="J2" s="3"/>
      <c r="K2" s="3"/>
    </row>
    <row r="3" spans="1:11" ht="23.25" customHeight="1">
      <c r="A3" s="1" t="s">
        <v>151</v>
      </c>
      <c r="B3" s="3"/>
      <c r="C3" s="3"/>
      <c r="D3" s="3"/>
      <c r="E3" s="3"/>
      <c r="F3" s="3"/>
      <c r="G3" s="4"/>
      <c r="H3" s="3"/>
      <c r="I3" s="3"/>
      <c r="J3" s="3"/>
      <c r="K3" s="3"/>
    </row>
    <row r="4" spans="1:11" ht="23.25" customHeight="1">
      <c r="A4" s="6"/>
      <c r="G4" s="6"/>
      <c r="I4" s="11"/>
      <c r="J4" s="9"/>
      <c r="K4" s="11" t="s">
        <v>13</v>
      </c>
    </row>
    <row r="5" spans="1:11" ht="23.25" customHeight="1">
      <c r="A5" s="6"/>
      <c r="G5" s="53" t="s">
        <v>9</v>
      </c>
      <c r="I5" s="54">
        <v>2016</v>
      </c>
      <c r="J5" s="17"/>
      <c r="K5" s="54" t="s">
        <v>114</v>
      </c>
    </row>
    <row r="6" spans="1:11" ht="23.25" customHeight="1">
      <c r="A6" s="1" t="s">
        <v>81</v>
      </c>
      <c r="G6" s="14"/>
      <c r="H6" s="15"/>
      <c r="I6" s="16"/>
      <c r="J6" s="17"/>
      <c r="K6" s="16"/>
    </row>
    <row r="7" ht="23.25" customHeight="1">
      <c r="A7" s="1" t="s">
        <v>28</v>
      </c>
    </row>
    <row r="8" spans="1:11" ht="23.25" customHeight="1">
      <c r="A8" s="6" t="s">
        <v>6</v>
      </c>
      <c r="E8" s="20"/>
      <c r="F8" s="20"/>
      <c r="G8" s="21" t="s">
        <v>97</v>
      </c>
      <c r="H8" s="28"/>
      <c r="I8" s="29">
        <v>174297499</v>
      </c>
      <c r="J8" s="45"/>
      <c r="K8" s="29">
        <v>119693154</v>
      </c>
    </row>
    <row r="9" spans="1:11" ht="23.25" customHeight="1">
      <c r="A9" s="6" t="s">
        <v>169</v>
      </c>
      <c r="E9" s="28"/>
      <c r="F9" s="20"/>
      <c r="G9" s="21" t="s">
        <v>123</v>
      </c>
      <c r="H9" s="28"/>
      <c r="I9" s="46">
        <v>97004433</v>
      </c>
      <c r="J9" s="45"/>
      <c r="K9" s="46">
        <v>56169004.93</v>
      </c>
    </row>
    <row r="10" spans="1:11" ht="23.25" customHeight="1">
      <c r="A10" s="6" t="s">
        <v>36</v>
      </c>
      <c r="E10" s="28"/>
      <c r="F10" s="20"/>
      <c r="G10" s="21" t="s">
        <v>125</v>
      </c>
      <c r="H10" s="28"/>
      <c r="I10" s="103">
        <v>15888798</v>
      </c>
      <c r="J10" s="45"/>
      <c r="K10" s="103">
        <v>15052699.07</v>
      </c>
    </row>
    <row r="11" spans="1:11" ht="23.25" customHeight="1">
      <c r="A11" s="1" t="s">
        <v>29</v>
      </c>
      <c r="E11" s="28"/>
      <c r="F11" s="20"/>
      <c r="H11" s="28"/>
      <c r="I11" s="104">
        <f>SUM(I8:I10)</f>
        <v>287190730</v>
      </c>
      <c r="J11" s="45"/>
      <c r="K11" s="104">
        <f>SUM(K8:K10)</f>
        <v>190914858</v>
      </c>
    </row>
    <row r="12" spans="1:11" ht="23.25" customHeight="1">
      <c r="A12" s="1" t="s">
        <v>30</v>
      </c>
      <c r="E12" s="28"/>
      <c r="F12" s="20"/>
      <c r="H12" s="28"/>
      <c r="I12" s="103"/>
      <c r="J12" s="45"/>
      <c r="K12" s="103"/>
    </row>
    <row r="13" spans="1:11" ht="23.25" customHeight="1">
      <c r="A13" s="6" t="s">
        <v>126</v>
      </c>
      <c r="E13" s="28"/>
      <c r="F13" s="20"/>
      <c r="H13" s="28"/>
      <c r="I13" s="103">
        <v>28405763</v>
      </c>
      <c r="J13" s="45"/>
      <c r="K13" s="103">
        <v>15751619</v>
      </c>
    </row>
    <row r="14" spans="1:11" ht="23.25" customHeight="1">
      <c r="A14" s="6" t="s">
        <v>40</v>
      </c>
      <c r="E14" s="28"/>
      <c r="F14" s="20"/>
      <c r="H14" s="28"/>
      <c r="I14" s="103">
        <v>63259351</v>
      </c>
      <c r="J14" s="45"/>
      <c r="K14" s="103">
        <v>43191225</v>
      </c>
    </row>
    <row r="15" spans="1:11" ht="23.25" customHeight="1">
      <c r="A15" s="6" t="s">
        <v>158</v>
      </c>
      <c r="E15" s="28"/>
      <c r="F15" s="20"/>
      <c r="G15" s="21" t="s">
        <v>164</v>
      </c>
      <c r="H15" s="28"/>
      <c r="I15" s="115">
        <v>23751045</v>
      </c>
      <c r="J15" s="58"/>
      <c r="K15" s="115">
        <v>13295796</v>
      </c>
    </row>
    <row r="16" spans="1:11" ht="23.25" customHeight="1">
      <c r="A16" s="1" t="s">
        <v>31</v>
      </c>
      <c r="E16" s="28"/>
      <c r="F16" s="20"/>
      <c r="H16" s="58"/>
      <c r="I16" s="116">
        <f>SUM(I13:I15)</f>
        <v>115416159</v>
      </c>
      <c r="J16" s="45"/>
      <c r="K16" s="116">
        <f>SUM(K13:K15)</f>
        <v>72238640</v>
      </c>
    </row>
    <row r="17" spans="1:11" ht="23.25" customHeight="1">
      <c r="A17" s="1" t="s">
        <v>59</v>
      </c>
      <c r="B17" s="1"/>
      <c r="C17" s="1"/>
      <c r="D17" s="1"/>
      <c r="E17" s="28"/>
      <c r="F17" s="20"/>
      <c r="H17" s="28"/>
      <c r="I17" s="6"/>
      <c r="J17" s="6"/>
      <c r="K17" s="6"/>
    </row>
    <row r="18" spans="1:11" ht="23.25" customHeight="1">
      <c r="A18" s="1"/>
      <c r="B18" s="1" t="s">
        <v>52</v>
      </c>
      <c r="C18" s="1"/>
      <c r="D18" s="1"/>
      <c r="E18" s="28"/>
      <c r="F18" s="20"/>
      <c r="H18" s="28"/>
      <c r="I18" s="103">
        <f>I11-I16</f>
        <v>171774571</v>
      </c>
      <c r="J18" s="45"/>
      <c r="K18" s="103">
        <f>K11-K16</f>
        <v>118676218</v>
      </c>
    </row>
    <row r="19" spans="1:11" ht="23.25" customHeight="1">
      <c r="A19" s="6" t="s">
        <v>33</v>
      </c>
      <c r="E19" s="28"/>
      <c r="F19" s="20"/>
      <c r="H19" s="28"/>
      <c r="I19" s="105">
        <v>-45019198</v>
      </c>
      <c r="J19" s="45"/>
      <c r="K19" s="105">
        <v>-29570436</v>
      </c>
    </row>
    <row r="20" spans="1:11" ht="23.25" customHeight="1">
      <c r="A20" s="1" t="s">
        <v>60</v>
      </c>
      <c r="B20" s="1"/>
      <c r="E20" s="28"/>
      <c r="F20" s="20"/>
      <c r="H20" s="28"/>
      <c r="I20" s="46">
        <f>SUM(I18:I19)</f>
        <v>126755373</v>
      </c>
      <c r="J20" s="45"/>
      <c r="K20" s="46">
        <f>SUM(K18:K19)</f>
        <v>89105782</v>
      </c>
    </row>
    <row r="21" spans="1:11" ht="23.25" customHeight="1">
      <c r="A21" s="6" t="s">
        <v>53</v>
      </c>
      <c r="E21" s="28"/>
      <c r="F21" s="20"/>
      <c r="G21" s="21" t="s">
        <v>94</v>
      </c>
      <c r="H21" s="28"/>
      <c r="I21" s="76">
        <v>-26093104</v>
      </c>
      <c r="J21" s="45"/>
      <c r="K21" s="76">
        <v>-18659128</v>
      </c>
    </row>
    <row r="22" spans="1:11" ht="23.25" customHeight="1">
      <c r="A22" s="1" t="s">
        <v>57</v>
      </c>
      <c r="B22" s="51"/>
      <c r="C22" s="27"/>
      <c r="D22" s="45"/>
      <c r="F22" s="6"/>
      <c r="H22" s="28"/>
      <c r="I22" s="104">
        <f>SUM(I20:I21)</f>
        <v>100662269</v>
      </c>
      <c r="J22" s="45"/>
      <c r="K22" s="104">
        <f>SUM(K20:K21)</f>
        <v>70446654</v>
      </c>
    </row>
    <row r="23" spans="1:11" ht="23.25" customHeight="1">
      <c r="A23" s="1"/>
      <c r="E23" s="28"/>
      <c r="F23" s="20"/>
      <c r="G23" s="6"/>
      <c r="H23" s="28"/>
      <c r="I23" s="46"/>
      <c r="J23" s="45"/>
      <c r="K23" s="46"/>
    </row>
    <row r="24" spans="1:11" ht="23.25" customHeight="1">
      <c r="A24" s="113" t="s">
        <v>92</v>
      </c>
      <c r="G24" s="106"/>
      <c r="H24" s="106"/>
      <c r="I24" s="107"/>
      <c r="J24" s="108"/>
      <c r="K24" s="107"/>
    </row>
    <row r="25" spans="1:11" s="36" customFormat="1" ht="23.25" customHeight="1">
      <c r="A25" s="13" t="s">
        <v>117</v>
      </c>
      <c r="B25" s="6"/>
      <c r="C25" s="6"/>
      <c r="D25" s="6"/>
      <c r="F25" s="57"/>
      <c r="G25" s="106"/>
      <c r="H25" s="106"/>
      <c r="I25" s="107"/>
      <c r="J25" s="108"/>
      <c r="K25" s="107"/>
    </row>
    <row r="26" spans="1:8" s="36" customFormat="1" ht="23.25" customHeight="1">
      <c r="A26" s="113"/>
      <c r="B26" s="6" t="s">
        <v>118</v>
      </c>
      <c r="C26" s="6"/>
      <c r="D26" s="6"/>
      <c r="F26" s="57"/>
      <c r="G26" s="106"/>
      <c r="H26" s="106"/>
    </row>
    <row r="27" spans="1:11" ht="23.25" customHeight="1">
      <c r="A27" s="13" t="s">
        <v>135</v>
      </c>
      <c r="G27" s="106"/>
      <c r="H27" s="106"/>
      <c r="I27" s="109">
        <v>0</v>
      </c>
      <c r="J27" s="110"/>
      <c r="K27" s="109">
        <v>-342226</v>
      </c>
    </row>
    <row r="28" spans="1:11" s="58" customFormat="1" ht="23.25" customHeight="1">
      <c r="A28" s="59" t="s">
        <v>119</v>
      </c>
      <c r="F28" s="59"/>
      <c r="G28" s="106"/>
      <c r="H28" s="106"/>
      <c r="I28" s="111">
        <v>0</v>
      </c>
      <c r="J28" s="108"/>
      <c r="K28" s="111">
        <v>68445</v>
      </c>
    </row>
    <row r="29" spans="1:11" ht="23.25" customHeight="1">
      <c r="A29" s="113" t="s">
        <v>165</v>
      </c>
      <c r="G29" s="106"/>
      <c r="H29" s="106"/>
      <c r="I29" s="111">
        <f>SUM(I27:I28)</f>
        <v>0</v>
      </c>
      <c r="J29" s="108"/>
      <c r="K29" s="111">
        <f>SUM(K27:K28)</f>
        <v>-273781</v>
      </c>
    </row>
    <row r="30" ht="23.25" customHeight="1">
      <c r="A30" s="114"/>
    </row>
    <row r="31" spans="1:11" ht="23.25" customHeight="1" thickBot="1">
      <c r="A31" s="113" t="s">
        <v>58</v>
      </c>
      <c r="G31" s="106"/>
      <c r="H31" s="106"/>
      <c r="I31" s="112">
        <f>SUM(I22,I29)</f>
        <v>100662269</v>
      </c>
      <c r="J31" s="108"/>
      <c r="K31" s="112">
        <f>SUM(K22,K29)</f>
        <v>70172873</v>
      </c>
    </row>
    <row r="32" spans="1:11" ht="23.25" customHeight="1" thickTop="1">
      <c r="A32" s="113"/>
      <c r="G32" s="6"/>
      <c r="H32" s="28"/>
      <c r="I32" s="46"/>
      <c r="J32" s="45"/>
      <c r="K32" s="46"/>
    </row>
    <row r="33" spans="1:11" ht="23.25" customHeight="1">
      <c r="A33" s="60" t="s">
        <v>127</v>
      </c>
      <c r="E33" s="28"/>
      <c r="F33" s="20"/>
      <c r="G33" s="21" t="s">
        <v>124</v>
      </c>
      <c r="H33" s="90"/>
      <c r="I33" s="58"/>
      <c r="J33" s="58"/>
      <c r="K33" s="58"/>
    </row>
    <row r="34" spans="1:11" s="51" customFormat="1" ht="23.25" customHeight="1" thickBot="1">
      <c r="A34" s="26" t="s">
        <v>136</v>
      </c>
      <c r="C34" s="61"/>
      <c r="D34" s="62"/>
      <c r="G34" s="102"/>
      <c r="H34" s="90"/>
      <c r="I34" s="63">
        <f>I22/200000000</f>
        <v>0.503311345</v>
      </c>
      <c r="J34" s="62"/>
      <c r="K34" s="63">
        <v>0.35</v>
      </c>
    </row>
    <row r="35" spans="1:6" ht="23.25" customHeight="1" thickTop="1">
      <c r="A35" s="6"/>
      <c r="E35" s="28"/>
      <c r="F35" s="20"/>
    </row>
    <row r="36" spans="1:11" ht="23.25" customHeight="1">
      <c r="A36" s="6"/>
      <c r="E36" s="28"/>
      <c r="F36" s="20"/>
      <c r="H36" s="28"/>
      <c r="I36" s="65"/>
      <c r="J36" s="28"/>
      <c r="K36" s="65"/>
    </row>
    <row r="37" spans="1:11" ht="23.25" customHeight="1">
      <c r="A37" s="6" t="s">
        <v>8</v>
      </c>
      <c r="E37" s="28"/>
      <c r="F37" s="20"/>
      <c r="H37" s="20"/>
      <c r="I37" s="66"/>
      <c r="J37" s="20"/>
      <c r="K37" s="66"/>
    </row>
    <row r="38" spans="1:11" ht="23.25" customHeight="1">
      <c r="A38" s="1" t="s">
        <v>83</v>
      </c>
      <c r="B38" s="2"/>
      <c r="C38" s="2"/>
      <c r="D38" s="2"/>
      <c r="E38" s="2"/>
      <c r="F38" s="3"/>
      <c r="G38" s="4"/>
      <c r="H38" s="3"/>
      <c r="I38" s="5"/>
      <c r="J38" s="3"/>
      <c r="K38" s="5"/>
    </row>
    <row r="39" spans="1:11" s="26" customFormat="1" ht="23.25" customHeight="1">
      <c r="A39" s="60" t="s">
        <v>138</v>
      </c>
      <c r="C39" s="67"/>
      <c r="D39" s="67"/>
      <c r="E39" s="67"/>
      <c r="F39" s="68"/>
      <c r="G39" s="69"/>
      <c r="H39" s="70"/>
      <c r="I39" s="70"/>
      <c r="J39" s="71"/>
      <c r="K39" s="70"/>
    </row>
    <row r="40" spans="1:11" ht="23.25" customHeight="1">
      <c r="A40" s="1" t="s">
        <v>151</v>
      </c>
      <c r="B40" s="3"/>
      <c r="C40" s="3"/>
      <c r="D40" s="3"/>
      <c r="E40" s="3"/>
      <c r="F40" s="3"/>
      <c r="G40" s="4"/>
      <c r="H40" s="3"/>
      <c r="I40" s="3"/>
      <c r="J40" s="3"/>
      <c r="K40" s="3"/>
    </row>
    <row r="41" spans="1:11" ht="23.25" customHeight="1">
      <c r="A41" s="6"/>
      <c r="G41" s="6"/>
      <c r="I41" s="11"/>
      <c r="J41" s="9"/>
      <c r="K41" s="11" t="s">
        <v>13</v>
      </c>
    </row>
    <row r="42" spans="1:11" ht="23.25" customHeight="1">
      <c r="A42" s="6"/>
      <c r="G42" s="14"/>
      <c r="I42" s="54">
        <v>2016</v>
      </c>
      <c r="J42" s="17"/>
      <c r="K42" s="54" t="s">
        <v>114</v>
      </c>
    </row>
    <row r="43" spans="1:11" s="26" customFormat="1" ht="23.25" customHeight="1">
      <c r="A43" s="60" t="s">
        <v>61</v>
      </c>
      <c r="B43" s="72"/>
      <c r="C43" s="72"/>
      <c r="D43" s="72"/>
      <c r="E43" s="72"/>
      <c r="F43" s="72"/>
      <c r="G43" s="73"/>
      <c r="H43" s="42"/>
      <c r="I43" s="42"/>
      <c r="J43" s="65"/>
      <c r="K43" s="42"/>
    </row>
    <row r="44" spans="1:11" s="26" customFormat="1" ht="23.25" customHeight="1">
      <c r="A44" s="26" t="s">
        <v>60</v>
      </c>
      <c r="B44" s="74"/>
      <c r="C44" s="74"/>
      <c r="D44" s="74"/>
      <c r="E44" s="74"/>
      <c r="F44" s="74"/>
      <c r="G44" s="75"/>
      <c r="H44" s="42"/>
      <c r="I44" s="76">
        <f>I20</f>
        <v>126755373</v>
      </c>
      <c r="J44" s="76"/>
      <c r="K44" s="76">
        <f>K20</f>
        <v>89105782</v>
      </c>
    </row>
    <row r="45" spans="1:11" s="26" customFormat="1" ht="23.25" customHeight="1">
      <c r="A45" s="26" t="s">
        <v>130</v>
      </c>
      <c r="B45" s="74"/>
      <c r="C45" s="74"/>
      <c r="D45" s="74"/>
      <c r="E45" s="74"/>
      <c r="F45" s="74"/>
      <c r="G45" s="75"/>
      <c r="H45" s="42"/>
      <c r="I45" s="77"/>
      <c r="J45" s="76"/>
      <c r="K45" s="77"/>
    </row>
    <row r="46" spans="1:11" s="26" customFormat="1" ht="23.25" customHeight="1">
      <c r="A46" s="26" t="s">
        <v>62</v>
      </c>
      <c r="B46" s="74"/>
      <c r="C46" s="74"/>
      <c r="D46" s="74"/>
      <c r="E46" s="74"/>
      <c r="F46" s="74"/>
      <c r="G46" s="75"/>
      <c r="H46" s="42"/>
      <c r="I46" s="77"/>
      <c r="J46" s="76"/>
      <c r="K46" s="77"/>
    </row>
    <row r="47" spans="1:11" s="26" customFormat="1" ht="23.25" customHeight="1">
      <c r="A47" s="26" t="s">
        <v>63</v>
      </c>
      <c r="B47" s="74"/>
      <c r="C47" s="74"/>
      <c r="D47" s="74"/>
      <c r="E47" s="74"/>
      <c r="F47" s="74"/>
      <c r="G47" s="75"/>
      <c r="H47" s="42"/>
      <c r="I47" s="78">
        <v>2340991</v>
      </c>
      <c r="J47" s="78"/>
      <c r="K47" s="78">
        <v>1943302</v>
      </c>
    </row>
    <row r="48" spans="1:11" s="26" customFormat="1" ht="23.25" customHeight="1">
      <c r="A48" s="26" t="s">
        <v>173</v>
      </c>
      <c r="B48" s="74"/>
      <c r="C48" s="74"/>
      <c r="D48" s="74"/>
      <c r="E48" s="74"/>
      <c r="F48" s="74"/>
      <c r="G48" s="75"/>
      <c r="H48" s="42"/>
      <c r="I48" s="78">
        <v>23751045</v>
      </c>
      <c r="J48" s="78"/>
      <c r="K48" s="78">
        <v>13091049</v>
      </c>
    </row>
    <row r="49" spans="1:11" s="26" customFormat="1" ht="23.25" customHeight="1">
      <c r="A49" s="74" t="s">
        <v>120</v>
      </c>
      <c r="B49" s="74"/>
      <c r="C49" s="74"/>
      <c r="D49" s="74"/>
      <c r="E49" s="74"/>
      <c r="F49" s="74"/>
      <c r="G49" s="75"/>
      <c r="H49" s="42"/>
      <c r="I49" s="78">
        <v>-2532</v>
      </c>
      <c r="J49" s="78"/>
      <c r="K49" s="78">
        <v>-3507</v>
      </c>
    </row>
    <row r="50" spans="1:8" s="26" customFormat="1" ht="23.25" customHeight="1">
      <c r="A50" s="74" t="s">
        <v>65</v>
      </c>
      <c r="B50" s="74"/>
      <c r="C50" s="74"/>
      <c r="D50" s="74"/>
      <c r="E50" s="74"/>
      <c r="F50" s="74"/>
      <c r="G50" s="75"/>
      <c r="H50" s="42"/>
    </row>
    <row r="51" spans="1:11" s="26" customFormat="1" ht="23.25" customHeight="1">
      <c r="A51" s="74" t="s">
        <v>64</v>
      </c>
      <c r="B51" s="74"/>
      <c r="C51" s="74"/>
      <c r="D51" s="74"/>
      <c r="E51" s="74"/>
      <c r="F51" s="74"/>
      <c r="G51" s="75"/>
      <c r="H51" s="42"/>
      <c r="I51" s="78">
        <v>-33021239</v>
      </c>
      <c r="J51" s="78"/>
      <c r="K51" s="78">
        <v>-29806858</v>
      </c>
    </row>
    <row r="52" spans="1:11" s="26" customFormat="1" ht="23.25" customHeight="1">
      <c r="A52" s="74" t="s">
        <v>159</v>
      </c>
      <c r="B52" s="74"/>
      <c r="C52" s="74"/>
      <c r="D52" s="74"/>
      <c r="E52" s="74"/>
      <c r="F52" s="74"/>
      <c r="G52" s="75"/>
      <c r="H52" s="42"/>
      <c r="I52" s="78">
        <v>642655</v>
      </c>
      <c r="J52" s="78"/>
      <c r="K52" s="78">
        <v>294484</v>
      </c>
    </row>
    <row r="53" spans="1:11" s="26" customFormat="1" ht="23.25" customHeight="1">
      <c r="A53" s="26" t="s">
        <v>67</v>
      </c>
      <c r="B53" s="74"/>
      <c r="C53" s="74"/>
      <c r="D53" s="74"/>
      <c r="E53" s="74"/>
      <c r="F53" s="74"/>
      <c r="G53" s="75"/>
      <c r="H53" s="42"/>
      <c r="I53" s="78">
        <v>473160</v>
      </c>
      <c r="J53" s="78"/>
      <c r="K53" s="78">
        <v>419906</v>
      </c>
    </row>
    <row r="54" spans="1:11" s="26" customFormat="1" ht="23.25" customHeight="1">
      <c r="A54" s="74" t="s">
        <v>66</v>
      </c>
      <c r="B54" s="74"/>
      <c r="C54" s="74"/>
      <c r="D54" s="74"/>
      <c r="E54" s="74"/>
      <c r="F54" s="74"/>
      <c r="G54" s="75"/>
      <c r="H54" s="42"/>
      <c r="I54" s="79">
        <v>44376543</v>
      </c>
      <c r="J54" s="78"/>
      <c r="K54" s="79">
        <v>29275952</v>
      </c>
    </row>
    <row r="55" spans="1:10" s="26" customFormat="1" ht="23.25" customHeight="1">
      <c r="A55" s="26" t="s">
        <v>140</v>
      </c>
      <c r="B55" s="74"/>
      <c r="C55" s="74"/>
      <c r="D55" s="74"/>
      <c r="E55" s="74"/>
      <c r="F55" s="74"/>
      <c r="G55" s="75"/>
      <c r="H55" s="42"/>
      <c r="J55" s="76"/>
    </row>
    <row r="56" spans="1:11" s="26" customFormat="1" ht="23.25" customHeight="1">
      <c r="A56" s="26" t="s">
        <v>68</v>
      </c>
      <c r="B56" s="74"/>
      <c r="C56" s="74"/>
      <c r="D56" s="74"/>
      <c r="E56" s="74"/>
      <c r="F56" s="74"/>
      <c r="G56" s="75"/>
      <c r="H56" s="42"/>
      <c r="I56" s="76">
        <f>SUM(I44:I54)</f>
        <v>165315996</v>
      </c>
      <c r="J56" s="76"/>
      <c r="K56" s="76">
        <f>SUM(K44:K54)</f>
        <v>104320110</v>
      </c>
    </row>
    <row r="57" spans="1:11" s="26" customFormat="1" ht="23.25" customHeight="1">
      <c r="A57" s="26" t="s">
        <v>69</v>
      </c>
      <c r="B57" s="74"/>
      <c r="C57" s="74"/>
      <c r="D57" s="74"/>
      <c r="E57" s="74"/>
      <c r="G57" s="75"/>
      <c r="H57" s="42"/>
      <c r="I57" s="65"/>
      <c r="J57" s="65"/>
      <c r="K57" s="65"/>
    </row>
    <row r="58" spans="1:11" s="26" customFormat="1" ht="23.25" customHeight="1">
      <c r="A58" s="26" t="s">
        <v>70</v>
      </c>
      <c r="C58" s="74"/>
      <c r="D58" s="74"/>
      <c r="E58" s="74"/>
      <c r="F58" s="74"/>
      <c r="G58" s="75"/>
      <c r="H58" s="42"/>
      <c r="I58" s="78">
        <v>-106310</v>
      </c>
      <c r="J58" s="76"/>
      <c r="K58" s="78">
        <v>29068547</v>
      </c>
    </row>
    <row r="59" spans="1:11" s="26" customFormat="1" ht="23.25" customHeight="1">
      <c r="A59" s="26" t="s">
        <v>82</v>
      </c>
      <c r="B59" s="74"/>
      <c r="C59" s="74"/>
      <c r="D59" s="74"/>
      <c r="E59" s="74"/>
      <c r="F59" s="74"/>
      <c r="G59" s="75"/>
      <c r="H59" s="42"/>
      <c r="I59" s="78">
        <v>-447392409</v>
      </c>
      <c r="J59" s="76"/>
      <c r="K59" s="78">
        <v>2664397</v>
      </c>
    </row>
    <row r="60" spans="1:11" s="26" customFormat="1" ht="23.25" customHeight="1">
      <c r="A60" s="26" t="s">
        <v>71</v>
      </c>
      <c r="C60" s="74"/>
      <c r="D60" s="74"/>
      <c r="E60" s="74"/>
      <c r="F60" s="74"/>
      <c r="G60" s="75"/>
      <c r="H60" s="42"/>
      <c r="I60" s="78">
        <v>-343978174</v>
      </c>
      <c r="J60" s="76"/>
      <c r="K60" s="78">
        <v>-272551042</v>
      </c>
    </row>
    <row r="61" spans="1:11" s="26" customFormat="1" ht="23.25" customHeight="1">
      <c r="A61" s="26" t="s">
        <v>131</v>
      </c>
      <c r="B61" s="74"/>
      <c r="C61" s="74"/>
      <c r="D61" s="74"/>
      <c r="E61" s="74"/>
      <c r="F61" s="74"/>
      <c r="G61" s="75"/>
      <c r="H61" s="42"/>
      <c r="I61" s="78">
        <v>-26673069</v>
      </c>
      <c r="J61" s="76"/>
      <c r="K61" s="78">
        <v>78060490</v>
      </c>
    </row>
    <row r="62" spans="1:11" s="26" customFormat="1" ht="23.25" customHeight="1">
      <c r="A62" s="26" t="s">
        <v>132</v>
      </c>
      <c r="B62" s="74"/>
      <c r="C62" s="74"/>
      <c r="D62" s="74"/>
      <c r="E62" s="74"/>
      <c r="F62" s="74"/>
      <c r="G62" s="75"/>
      <c r="H62" s="42"/>
      <c r="I62" s="78">
        <v>13624966</v>
      </c>
      <c r="J62" s="76"/>
      <c r="K62" s="78">
        <v>-37923175</v>
      </c>
    </row>
    <row r="63" spans="1:11" s="26" customFormat="1" ht="23.25" customHeight="1">
      <c r="A63" s="26" t="s">
        <v>166</v>
      </c>
      <c r="B63" s="74"/>
      <c r="C63" s="74"/>
      <c r="D63" s="74"/>
      <c r="E63" s="74"/>
      <c r="F63" s="74"/>
      <c r="G63" s="75"/>
      <c r="H63" s="42"/>
      <c r="I63" s="78">
        <v>-2141125</v>
      </c>
      <c r="J63" s="76"/>
      <c r="K63" s="78">
        <v>0</v>
      </c>
    </row>
    <row r="64" spans="1:11" s="26" customFormat="1" ht="23.25" customHeight="1">
      <c r="A64" s="26" t="s">
        <v>72</v>
      </c>
      <c r="B64" s="74"/>
      <c r="C64" s="74"/>
      <c r="D64" s="74"/>
      <c r="E64" s="74"/>
      <c r="F64" s="74"/>
      <c r="G64" s="75"/>
      <c r="H64" s="42"/>
      <c r="I64" s="78">
        <v>-2837172</v>
      </c>
      <c r="J64" s="76"/>
      <c r="K64" s="78">
        <v>-926281</v>
      </c>
    </row>
    <row r="65" spans="1:11" s="26" customFormat="1" ht="23.25" customHeight="1">
      <c r="A65" s="60"/>
      <c r="B65" s="72"/>
      <c r="C65" s="72"/>
      <c r="D65" s="72"/>
      <c r="E65" s="72"/>
      <c r="F65" s="74"/>
      <c r="G65" s="75"/>
      <c r="H65" s="42"/>
      <c r="I65" s="76"/>
      <c r="J65" s="76"/>
      <c r="K65" s="76"/>
    </row>
    <row r="66" spans="1:11" s="26" customFormat="1" ht="23.25" customHeight="1">
      <c r="A66" s="6" t="s">
        <v>8</v>
      </c>
      <c r="G66" s="75"/>
      <c r="H66" s="42"/>
      <c r="I66" s="42"/>
      <c r="J66" s="65"/>
      <c r="K66" s="42"/>
    </row>
    <row r="67" spans="1:11" ht="23.25" customHeight="1">
      <c r="A67" s="1" t="s">
        <v>83</v>
      </c>
      <c r="B67" s="2"/>
      <c r="C67" s="2"/>
      <c r="D67" s="2"/>
      <c r="E67" s="2"/>
      <c r="F67" s="3"/>
      <c r="G67" s="4"/>
      <c r="H67" s="3"/>
      <c r="I67" s="5"/>
      <c r="J67" s="3"/>
      <c r="K67" s="5"/>
    </row>
    <row r="68" spans="1:11" s="26" customFormat="1" ht="23.25" customHeight="1">
      <c r="A68" s="60" t="s">
        <v>139</v>
      </c>
      <c r="C68" s="67"/>
      <c r="D68" s="67"/>
      <c r="E68" s="67"/>
      <c r="F68" s="68"/>
      <c r="G68" s="69"/>
      <c r="H68" s="70"/>
      <c r="I68" s="70"/>
      <c r="J68" s="71"/>
      <c r="K68" s="70"/>
    </row>
    <row r="69" spans="1:11" ht="23.25" customHeight="1">
      <c r="A69" s="1" t="s">
        <v>151</v>
      </c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23.25" customHeight="1">
      <c r="A70" s="6"/>
      <c r="G70" s="6"/>
      <c r="I70" s="11"/>
      <c r="J70" s="9"/>
      <c r="K70" s="11" t="s">
        <v>13</v>
      </c>
    </row>
    <row r="71" spans="1:11" ht="23.25" customHeight="1">
      <c r="A71" s="6"/>
      <c r="G71" s="14"/>
      <c r="I71" s="54">
        <v>2016</v>
      </c>
      <c r="J71" s="17"/>
      <c r="K71" s="54" t="s">
        <v>114</v>
      </c>
    </row>
    <row r="72" spans="1:11" s="26" customFormat="1" ht="23.25" customHeight="1">
      <c r="A72" s="26" t="s">
        <v>146</v>
      </c>
      <c r="B72" s="74"/>
      <c r="C72" s="74"/>
      <c r="D72" s="74"/>
      <c r="E72" s="74"/>
      <c r="F72" s="74"/>
      <c r="G72" s="75"/>
      <c r="H72" s="42"/>
      <c r="I72" s="78"/>
      <c r="J72" s="76"/>
      <c r="K72" s="78"/>
    </row>
    <row r="73" spans="1:11" s="26" customFormat="1" ht="23.25" customHeight="1">
      <c r="A73" s="26" t="s">
        <v>73</v>
      </c>
      <c r="B73" s="74"/>
      <c r="C73" s="74"/>
      <c r="D73" s="74"/>
      <c r="E73" s="74"/>
      <c r="F73" s="74"/>
      <c r="G73" s="75"/>
      <c r="H73" s="42"/>
      <c r="I73" s="78">
        <v>1774294</v>
      </c>
      <c r="J73" s="76"/>
      <c r="K73" s="78">
        <v>-7722332</v>
      </c>
    </row>
    <row r="74" spans="1:11" s="26" customFormat="1" ht="23.25" customHeight="1">
      <c r="A74" s="26" t="s">
        <v>74</v>
      </c>
      <c r="B74" s="74"/>
      <c r="C74" s="74"/>
      <c r="D74" s="74"/>
      <c r="E74" s="74"/>
      <c r="F74" s="74"/>
      <c r="G74" s="75"/>
      <c r="H74" s="42"/>
      <c r="I74" s="80">
        <v>25898068</v>
      </c>
      <c r="J74" s="76"/>
      <c r="K74" s="80">
        <v>-935771</v>
      </c>
    </row>
    <row r="75" spans="1:11" s="26" customFormat="1" ht="23.25" customHeight="1">
      <c r="A75" s="26" t="s">
        <v>75</v>
      </c>
      <c r="B75" s="74"/>
      <c r="C75" s="74"/>
      <c r="D75" s="74"/>
      <c r="E75" s="74"/>
      <c r="F75" s="74"/>
      <c r="G75" s="75"/>
      <c r="H75" s="42"/>
      <c r="I75" s="79">
        <v>0</v>
      </c>
      <c r="J75" s="76"/>
      <c r="K75" s="79">
        <v>-7830491</v>
      </c>
    </row>
    <row r="76" spans="1:11" s="26" customFormat="1" ht="23.25" customHeight="1">
      <c r="A76" s="26" t="s">
        <v>121</v>
      </c>
      <c r="B76" s="74"/>
      <c r="C76" s="74"/>
      <c r="D76" s="74"/>
      <c r="E76" s="74"/>
      <c r="F76" s="74"/>
      <c r="G76" s="75"/>
      <c r="H76" s="42"/>
      <c r="I76" s="76">
        <f>SUM(I56:I65,I73:I75)</f>
        <v>-616514935</v>
      </c>
      <c r="J76" s="76"/>
      <c r="K76" s="76">
        <f>SUM(K58:K75)+K56</f>
        <v>-113775548</v>
      </c>
    </row>
    <row r="77" spans="1:11" s="26" customFormat="1" ht="23.25" customHeight="1">
      <c r="A77" s="26" t="s">
        <v>98</v>
      </c>
      <c r="B77" s="74"/>
      <c r="C77" s="74"/>
      <c r="D77" s="74"/>
      <c r="E77" s="74"/>
      <c r="F77" s="74"/>
      <c r="G77" s="75"/>
      <c r="H77" s="42"/>
      <c r="I77" s="80">
        <v>-43431696</v>
      </c>
      <c r="J77" s="76"/>
      <c r="K77" s="80">
        <v>-25462140</v>
      </c>
    </row>
    <row r="78" spans="1:11" s="26" customFormat="1" ht="23.25" customHeight="1">
      <c r="A78" s="26" t="s">
        <v>108</v>
      </c>
      <c r="B78" s="74"/>
      <c r="C78" s="74"/>
      <c r="D78" s="74"/>
      <c r="E78" s="74"/>
      <c r="F78" s="74"/>
      <c r="G78" s="75"/>
      <c r="H78" s="42"/>
      <c r="I78" s="80">
        <v>-26604342</v>
      </c>
      <c r="J78" s="76"/>
      <c r="K78" s="80">
        <v>-16758685</v>
      </c>
    </row>
    <row r="79" spans="1:11" s="26" customFormat="1" ht="23.25" customHeight="1">
      <c r="A79" s="60" t="s">
        <v>79</v>
      </c>
      <c r="B79" s="72"/>
      <c r="C79" s="72"/>
      <c r="D79" s="72"/>
      <c r="E79" s="72"/>
      <c r="F79" s="74"/>
      <c r="G79" s="75"/>
      <c r="H79" s="42"/>
      <c r="I79" s="81">
        <f>SUM(I76:I78)</f>
        <v>-686550973</v>
      </c>
      <c r="J79" s="76"/>
      <c r="K79" s="81">
        <f>SUM(K76:K78)</f>
        <v>-155996373</v>
      </c>
    </row>
    <row r="80" spans="1:11" s="26" customFormat="1" ht="23.25" customHeight="1">
      <c r="A80" s="60" t="s">
        <v>80</v>
      </c>
      <c r="B80" s="72"/>
      <c r="C80" s="72"/>
      <c r="D80" s="72"/>
      <c r="E80" s="72"/>
      <c r="F80" s="72"/>
      <c r="G80" s="73"/>
      <c r="H80" s="42"/>
      <c r="I80" s="77"/>
      <c r="J80" s="76"/>
      <c r="K80" s="77"/>
    </row>
    <row r="81" spans="1:11" s="26" customFormat="1" ht="23.25" customHeight="1">
      <c r="A81" s="26" t="s">
        <v>141</v>
      </c>
      <c r="B81" s="74"/>
      <c r="C81" s="74"/>
      <c r="D81" s="74"/>
      <c r="E81" s="74"/>
      <c r="F81" s="74"/>
      <c r="G81" s="73"/>
      <c r="H81" s="42"/>
      <c r="I81" s="78">
        <v>13409157</v>
      </c>
      <c r="J81" s="76"/>
      <c r="K81" s="78">
        <v>-27316068</v>
      </c>
    </row>
    <row r="82" spans="1:11" s="26" customFormat="1" ht="23.25" customHeight="1">
      <c r="A82" s="74" t="s">
        <v>142</v>
      </c>
      <c r="B82" s="74"/>
      <c r="C82" s="74"/>
      <c r="D82" s="74"/>
      <c r="E82" s="74"/>
      <c r="F82" s="74"/>
      <c r="G82" s="75"/>
      <c r="H82" s="42"/>
      <c r="I82" s="78">
        <v>-5103249</v>
      </c>
      <c r="J82" s="76"/>
      <c r="K82" s="78">
        <v>-3986161</v>
      </c>
    </row>
    <row r="83" spans="1:11" s="26" customFormat="1" ht="23.25" customHeight="1">
      <c r="A83" s="74" t="s">
        <v>122</v>
      </c>
      <c r="B83" s="74"/>
      <c r="C83" s="74"/>
      <c r="D83" s="74"/>
      <c r="E83" s="74"/>
      <c r="F83" s="74"/>
      <c r="G83" s="75"/>
      <c r="H83" s="42"/>
      <c r="I83" s="78">
        <v>16928</v>
      </c>
      <c r="J83" s="76"/>
      <c r="K83" s="78">
        <v>4673</v>
      </c>
    </row>
    <row r="84" spans="1:11" s="26" customFormat="1" ht="23.25" customHeight="1">
      <c r="A84" s="60" t="s">
        <v>111</v>
      </c>
      <c r="B84" s="72"/>
      <c r="C84" s="72"/>
      <c r="D84" s="72"/>
      <c r="E84" s="72"/>
      <c r="F84" s="74"/>
      <c r="G84" s="75"/>
      <c r="H84" s="42"/>
      <c r="I84" s="82">
        <f>SUM(I81:I83)</f>
        <v>8322836</v>
      </c>
      <c r="J84" s="76"/>
      <c r="K84" s="81">
        <f>SUM(K81:K83)</f>
        <v>-31297556</v>
      </c>
    </row>
    <row r="85" spans="1:11" s="26" customFormat="1" ht="23.25" customHeight="1">
      <c r="A85" s="60" t="s">
        <v>76</v>
      </c>
      <c r="B85" s="72"/>
      <c r="C85" s="72"/>
      <c r="D85" s="72"/>
      <c r="E85" s="72"/>
      <c r="F85" s="72"/>
      <c r="G85" s="73"/>
      <c r="H85" s="42"/>
      <c r="I85" s="83"/>
      <c r="J85" s="65"/>
      <c r="K85" s="42"/>
    </row>
    <row r="86" spans="1:11" s="26" customFormat="1" ht="23.25" customHeight="1">
      <c r="A86" s="26" t="s">
        <v>112</v>
      </c>
      <c r="B86" s="74"/>
      <c r="D86" s="74"/>
      <c r="E86" s="74"/>
      <c r="F86" s="72"/>
      <c r="G86" s="73"/>
      <c r="H86" s="42"/>
      <c r="I86" s="83"/>
      <c r="J86" s="65"/>
      <c r="K86" s="42"/>
    </row>
    <row r="87" spans="1:11" s="26" customFormat="1" ht="23.25" customHeight="1">
      <c r="A87" s="26" t="s">
        <v>160</v>
      </c>
      <c r="B87" s="74"/>
      <c r="D87" s="74"/>
      <c r="E87" s="74"/>
      <c r="F87" s="74"/>
      <c r="G87" s="75"/>
      <c r="H87" s="42"/>
      <c r="I87" s="80">
        <v>530654430</v>
      </c>
      <c r="J87" s="76"/>
      <c r="K87" s="80">
        <v>-53017028</v>
      </c>
    </row>
    <row r="88" spans="1:11" s="26" customFormat="1" ht="23.25" customHeight="1">
      <c r="A88" s="26" t="s">
        <v>106</v>
      </c>
      <c r="B88" s="74"/>
      <c r="D88" s="74"/>
      <c r="E88" s="74"/>
      <c r="F88" s="74"/>
      <c r="G88" s="75"/>
      <c r="H88" s="42"/>
      <c r="I88" s="80">
        <v>54700000</v>
      </c>
      <c r="J88" s="76"/>
      <c r="K88" s="80">
        <v>0</v>
      </c>
    </row>
    <row r="89" spans="1:11" s="26" customFormat="1" ht="23.25" customHeight="1">
      <c r="A89" s="26" t="s">
        <v>109</v>
      </c>
      <c r="B89" s="74"/>
      <c r="C89" s="74"/>
      <c r="D89" s="74"/>
      <c r="E89" s="74"/>
      <c r="F89" s="74"/>
      <c r="G89" s="75"/>
      <c r="H89" s="42"/>
      <c r="I89" s="78">
        <v>-12845600</v>
      </c>
      <c r="J89" s="76"/>
      <c r="K89" s="78">
        <v>-22326611</v>
      </c>
    </row>
    <row r="90" spans="1:11" s="26" customFormat="1" ht="23.25" customHeight="1">
      <c r="A90" s="26" t="s">
        <v>147</v>
      </c>
      <c r="B90" s="74"/>
      <c r="C90" s="74"/>
      <c r="D90" s="74"/>
      <c r="E90" s="74"/>
      <c r="F90" s="74"/>
      <c r="G90" s="75"/>
      <c r="H90" s="42"/>
      <c r="I90" s="78">
        <v>-605758</v>
      </c>
      <c r="J90" s="76"/>
      <c r="K90" s="78">
        <v>-605760</v>
      </c>
    </row>
    <row r="91" spans="1:11" s="26" customFormat="1" ht="23.25" customHeight="1">
      <c r="A91" s="26" t="s">
        <v>143</v>
      </c>
      <c r="B91" s="74"/>
      <c r="C91" s="74"/>
      <c r="D91" s="74"/>
      <c r="E91" s="74"/>
      <c r="F91" s="74"/>
      <c r="G91" s="75"/>
      <c r="H91" s="42"/>
      <c r="I91" s="78">
        <v>149574588</v>
      </c>
      <c r="J91" s="76"/>
      <c r="K91" s="78">
        <v>348739121</v>
      </c>
    </row>
    <row r="92" spans="1:11" s="26" customFormat="1" ht="23.25" customHeight="1">
      <c r="A92" s="26" t="s">
        <v>37</v>
      </c>
      <c r="B92" s="74"/>
      <c r="C92" s="74"/>
      <c r="D92" s="74"/>
      <c r="E92" s="74"/>
      <c r="F92" s="74"/>
      <c r="G92" s="75"/>
      <c r="H92" s="42"/>
      <c r="I92" s="78">
        <v>-35998416</v>
      </c>
      <c r="J92" s="76"/>
      <c r="K92" s="78">
        <v>-24000000</v>
      </c>
    </row>
    <row r="93" spans="1:11" s="26" customFormat="1" ht="23.25" customHeight="1">
      <c r="A93" s="60" t="s">
        <v>174</v>
      </c>
      <c r="B93" s="72"/>
      <c r="C93" s="72"/>
      <c r="D93" s="72"/>
      <c r="E93" s="72"/>
      <c r="F93" s="74"/>
      <c r="G93" s="75"/>
      <c r="H93" s="42"/>
      <c r="I93" s="81">
        <f>SUM(I87:I92)</f>
        <v>685479244</v>
      </c>
      <c r="J93" s="76"/>
      <c r="K93" s="81">
        <f>SUM(K87:K92)</f>
        <v>248789722</v>
      </c>
    </row>
    <row r="94" spans="1:11" s="26" customFormat="1" ht="23.25" customHeight="1">
      <c r="A94" s="60" t="s">
        <v>144</v>
      </c>
      <c r="B94" s="72"/>
      <c r="C94" s="72"/>
      <c r="D94" s="72"/>
      <c r="E94" s="72"/>
      <c r="F94" s="74"/>
      <c r="G94" s="75"/>
      <c r="H94" s="42"/>
      <c r="I94" s="77">
        <f>SUM(I79,I84,I93)</f>
        <v>7251107</v>
      </c>
      <c r="J94" s="76"/>
      <c r="K94" s="77">
        <f>SUM(K79,K84,K93)</f>
        <v>61495793</v>
      </c>
    </row>
    <row r="95" spans="1:11" s="26" customFormat="1" ht="23.25" customHeight="1">
      <c r="A95" s="26" t="s">
        <v>77</v>
      </c>
      <c r="C95" s="74"/>
      <c r="D95" s="74"/>
      <c r="E95" s="74"/>
      <c r="F95" s="74"/>
      <c r="G95" s="75"/>
      <c r="H95" s="42"/>
      <c r="I95" s="79">
        <v>71470335</v>
      </c>
      <c r="J95" s="76"/>
      <c r="K95" s="79">
        <v>9974542</v>
      </c>
    </row>
    <row r="96" spans="1:11" s="26" customFormat="1" ht="23.25" customHeight="1" thickBot="1">
      <c r="A96" s="60" t="s">
        <v>78</v>
      </c>
      <c r="C96" s="72"/>
      <c r="D96" s="72"/>
      <c r="E96" s="72"/>
      <c r="F96" s="74"/>
      <c r="G96" s="75"/>
      <c r="H96" s="42"/>
      <c r="I96" s="84">
        <f>SUM(I94:I95)</f>
        <v>78721442</v>
      </c>
      <c r="J96" s="76"/>
      <c r="K96" s="84">
        <f>SUM(K94:K95)</f>
        <v>71470335</v>
      </c>
    </row>
    <row r="97" spans="1:11" s="26" customFormat="1" ht="23.25" customHeight="1" thickTop="1">
      <c r="A97" s="74"/>
      <c r="B97" s="74"/>
      <c r="C97" s="74"/>
      <c r="D97" s="74"/>
      <c r="E97" s="74"/>
      <c r="F97" s="74"/>
      <c r="G97" s="75"/>
      <c r="H97" s="42"/>
      <c r="I97" s="77"/>
      <c r="J97" s="76"/>
      <c r="K97" s="77"/>
    </row>
    <row r="98" spans="1:11" s="26" customFormat="1" ht="23.25" customHeight="1">
      <c r="A98" s="60" t="s">
        <v>107</v>
      </c>
      <c r="C98" s="72"/>
      <c r="D98" s="72"/>
      <c r="E98" s="74"/>
      <c r="F98" s="74"/>
      <c r="G98" s="75"/>
      <c r="H98" s="42"/>
      <c r="I98" s="77"/>
      <c r="J98" s="76"/>
      <c r="K98" s="77"/>
    </row>
    <row r="99" spans="1:11" s="26" customFormat="1" ht="23.25" customHeight="1">
      <c r="A99" s="26" t="s">
        <v>110</v>
      </c>
      <c r="C99" s="72"/>
      <c r="D99" s="72"/>
      <c r="E99" s="74"/>
      <c r="F99" s="74"/>
      <c r="G99" s="75"/>
      <c r="H99" s="42"/>
      <c r="I99" s="77"/>
      <c r="J99" s="76"/>
      <c r="K99" s="77"/>
    </row>
    <row r="100" spans="1:11" s="26" customFormat="1" ht="23.25" customHeight="1">
      <c r="A100" s="26" t="s">
        <v>148</v>
      </c>
      <c r="C100" s="72"/>
      <c r="D100" s="72"/>
      <c r="E100" s="74"/>
      <c r="F100" s="74"/>
      <c r="G100" s="75"/>
      <c r="H100" s="42"/>
      <c r="I100" s="77">
        <v>0</v>
      </c>
      <c r="J100" s="76"/>
      <c r="K100" s="77">
        <v>2979047</v>
      </c>
    </row>
    <row r="101" spans="1:11" s="26" customFormat="1" ht="23.25" customHeight="1">
      <c r="A101" s="74"/>
      <c r="B101" s="74"/>
      <c r="C101" s="74"/>
      <c r="D101" s="74"/>
      <c r="E101" s="74"/>
      <c r="F101" s="74"/>
      <c r="G101" s="75"/>
      <c r="H101" s="42"/>
      <c r="I101" s="77"/>
      <c r="J101" s="76"/>
      <c r="K101" s="77"/>
    </row>
    <row r="102" spans="1:11" s="26" customFormat="1" ht="23.25" customHeight="1">
      <c r="A102" s="6" t="s">
        <v>8</v>
      </c>
      <c r="G102" s="75"/>
      <c r="H102" s="42"/>
      <c r="I102" s="42"/>
      <c r="J102" s="65"/>
      <c r="K102" s="42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85" r:id="rId1"/>
  <rowBreaks count="2" manualBreakCount="2">
    <brk id="37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130" zoomScaleSheetLayoutView="130" zoomScalePageLayoutView="0" workbookViewId="0" topLeftCell="A19">
      <selection activeCell="J30" sqref="J30"/>
    </sheetView>
  </sheetViews>
  <sheetFormatPr defaultColWidth="9.140625" defaultRowHeight="24" customHeight="1"/>
  <cols>
    <col min="1" max="1" width="4.57421875" style="6" customWidth="1"/>
    <col min="2" max="2" width="33.8515625" style="6" customWidth="1"/>
    <col min="3" max="3" width="5.421875" style="6" customWidth="1"/>
    <col min="4" max="4" width="1.28515625" style="6" customWidth="1"/>
    <col min="5" max="5" width="13.57421875" style="6" customWidth="1"/>
    <col min="6" max="6" width="1.28515625" style="6" customWidth="1"/>
    <col min="7" max="7" width="13.57421875" style="6" customWidth="1"/>
    <col min="8" max="8" width="1.28515625" style="6" customWidth="1"/>
    <col min="9" max="9" width="14.28125" style="6" customWidth="1"/>
    <col min="10" max="10" width="1.28515625" style="6" customWidth="1"/>
    <col min="11" max="11" width="14.28125" style="6" customWidth="1"/>
    <col min="12" max="12" width="1.28515625" style="6" customWidth="1"/>
    <col min="13" max="13" width="13.8515625" style="6" customWidth="1"/>
    <col min="14" max="16384" width="9.140625" style="6" customWidth="1"/>
  </cols>
  <sheetData>
    <row r="1" spans="1:13" ht="24" customHeight="1">
      <c r="A1" s="1" t="s">
        <v>83</v>
      </c>
      <c r="B1" s="2"/>
      <c r="C1" s="2"/>
      <c r="D1" s="2"/>
      <c r="E1" s="2"/>
      <c r="F1" s="2"/>
      <c r="G1" s="2"/>
      <c r="H1" s="2"/>
      <c r="I1" s="5"/>
      <c r="J1" s="3"/>
      <c r="K1" s="5"/>
      <c r="L1" s="3"/>
      <c r="M1" s="5"/>
    </row>
    <row r="2" spans="1:13" ht="24" customHeight="1">
      <c r="A2" s="85" t="s">
        <v>137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4" customHeight="1">
      <c r="A3" s="1" t="s">
        <v>151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4" customHeight="1">
      <c r="A4" s="86"/>
      <c r="B4" s="85"/>
      <c r="C4" s="85"/>
      <c r="D4" s="85"/>
      <c r="E4" s="85"/>
      <c r="F4" s="85"/>
      <c r="G4" s="85"/>
      <c r="H4" s="85"/>
      <c r="I4" s="87"/>
      <c r="J4" s="85"/>
      <c r="K4" s="87"/>
      <c r="L4" s="85"/>
      <c r="M4" s="11" t="s">
        <v>13</v>
      </c>
    </row>
    <row r="5" spans="5:11" s="88" customFormat="1" ht="24" customHeight="1">
      <c r="E5" s="88" t="s">
        <v>7</v>
      </c>
      <c r="I5" s="121" t="s">
        <v>4</v>
      </c>
      <c r="J5" s="121"/>
      <c r="K5" s="121"/>
    </row>
    <row r="6" spans="5:10" s="88" customFormat="1" ht="24" customHeight="1">
      <c r="E6" s="88" t="s">
        <v>170</v>
      </c>
      <c r="G6" s="88" t="s">
        <v>171</v>
      </c>
      <c r="I6" s="88" t="s">
        <v>43</v>
      </c>
      <c r="J6" s="90"/>
    </row>
    <row r="7" spans="3:13" ht="24" customHeight="1">
      <c r="C7" s="91"/>
      <c r="E7" s="89" t="s">
        <v>2</v>
      </c>
      <c r="G7" s="89" t="s">
        <v>172</v>
      </c>
      <c r="I7" s="89" t="s">
        <v>44</v>
      </c>
      <c r="K7" s="92" t="s">
        <v>5</v>
      </c>
      <c r="M7" s="89" t="s">
        <v>1</v>
      </c>
    </row>
    <row r="8" spans="1:13" ht="24" customHeight="1">
      <c r="A8" s="1" t="s">
        <v>115</v>
      </c>
      <c r="C8" s="1"/>
      <c r="D8" s="1"/>
      <c r="E8" s="93">
        <v>200000000</v>
      </c>
      <c r="F8" s="93"/>
      <c r="G8" s="93">
        <v>70718399</v>
      </c>
      <c r="H8" s="93"/>
      <c r="I8" s="93">
        <v>8158806</v>
      </c>
      <c r="J8" s="94"/>
      <c r="K8" s="93">
        <v>86062128</v>
      </c>
      <c r="L8" s="93"/>
      <c r="M8" s="93">
        <f>SUM(E8:K8)</f>
        <v>364939333</v>
      </c>
    </row>
    <row r="9" spans="1:13" ht="24" customHeight="1">
      <c r="A9" s="6" t="s">
        <v>128</v>
      </c>
      <c r="C9" s="1"/>
      <c r="D9" s="1"/>
      <c r="E9" s="93">
        <v>0</v>
      </c>
      <c r="F9" s="93"/>
      <c r="G9" s="93">
        <v>0</v>
      </c>
      <c r="H9" s="93"/>
      <c r="I9" s="93">
        <v>0</v>
      </c>
      <c r="J9" s="94"/>
      <c r="K9" s="93">
        <v>-24000000</v>
      </c>
      <c r="L9" s="93"/>
      <c r="M9" s="93">
        <f>SUM(E9:L9)</f>
        <v>-24000000</v>
      </c>
    </row>
    <row r="10" spans="1:13" ht="24" customHeight="1">
      <c r="A10" s="6" t="s">
        <v>39</v>
      </c>
      <c r="C10" s="1"/>
      <c r="D10" s="1"/>
      <c r="E10" s="93"/>
      <c r="F10" s="93"/>
      <c r="G10" s="93"/>
      <c r="H10" s="93"/>
      <c r="I10" s="93"/>
      <c r="J10" s="94"/>
      <c r="K10" s="93"/>
      <c r="L10" s="93"/>
      <c r="M10" s="93"/>
    </row>
    <row r="11" spans="1:13" ht="24" customHeight="1">
      <c r="A11" s="6" t="s">
        <v>129</v>
      </c>
      <c r="C11" s="1"/>
      <c r="D11" s="1"/>
      <c r="E11" s="93">
        <v>0</v>
      </c>
      <c r="F11" s="93"/>
      <c r="G11" s="93">
        <v>0</v>
      </c>
      <c r="H11" s="93"/>
      <c r="I11" s="93">
        <v>3522333</v>
      </c>
      <c r="J11" s="94"/>
      <c r="K11" s="93">
        <v>-3522333</v>
      </c>
      <c r="L11" s="93"/>
      <c r="M11" s="93">
        <f>SUM(E11:L11)</f>
        <v>0</v>
      </c>
    </row>
    <row r="12" spans="1:13" ht="24" customHeight="1">
      <c r="A12" s="6" t="s">
        <v>57</v>
      </c>
      <c r="C12" s="1"/>
      <c r="D12" s="1"/>
      <c r="E12" s="95">
        <v>0</v>
      </c>
      <c r="F12" s="93"/>
      <c r="G12" s="95">
        <v>0</v>
      </c>
      <c r="H12" s="93"/>
      <c r="I12" s="95">
        <v>0</v>
      </c>
      <c r="J12" s="94"/>
      <c r="K12" s="95">
        <v>70446654</v>
      </c>
      <c r="L12" s="93"/>
      <c r="M12" s="95">
        <f>SUM(E12:K12)</f>
        <v>70446654</v>
      </c>
    </row>
    <row r="13" spans="1:13" ht="24" customHeight="1">
      <c r="A13" s="6" t="s">
        <v>165</v>
      </c>
      <c r="C13" s="1"/>
      <c r="D13" s="1"/>
      <c r="E13" s="96">
        <v>0</v>
      </c>
      <c r="F13" s="93"/>
      <c r="G13" s="96">
        <v>0</v>
      </c>
      <c r="H13" s="93"/>
      <c r="I13" s="96">
        <v>0</v>
      </c>
      <c r="J13" s="94"/>
      <c r="K13" s="96">
        <v>-273781</v>
      </c>
      <c r="L13" s="93"/>
      <c r="M13" s="96">
        <f>SUM(E13:K13)</f>
        <v>-273781</v>
      </c>
    </row>
    <row r="14" spans="1:13" s="58" customFormat="1" ht="24" customHeight="1">
      <c r="A14" s="6" t="s">
        <v>58</v>
      </c>
      <c r="B14" s="6"/>
      <c r="E14" s="93">
        <f>SUM(E12:E13)</f>
        <v>0</v>
      </c>
      <c r="F14" s="93"/>
      <c r="G14" s="93">
        <f>SUM(G12:G13)</f>
        <v>0</v>
      </c>
      <c r="H14" s="93"/>
      <c r="I14" s="93">
        <f>SUM(I12:I13)</f>
        <v>0</v>
      </c>
      <c r="J14" s="94"/>
      <c r="K14" s="93">
        <f>SUM(K12:K13)</f>
        <v>70172873</v>
      </c>
      <c r="L14" s="93"/>
      <c r="M14" s="97">
        <f>SUM(M12:M13)</f>
        <v>70172873</v>
      </c>
    </row>
    <row r="15" spans="1:13" ht="24" customHeight="1" thickBot="1">
      <c r="A15" s="1" t="s">
        <v>116</v>
      </c>
      <c r="C15" s="1"/>
      <c r="D15" s="1"/>
      <c r="E15" s="98">
        <f>SUM(E8:E14)-E14</f>
        <v>200000000</v>
      </c>
      <c r="F15" s="93"/>
      <c r="G15" s="98">
        <f>SUM(G8:G14)-G14</f>
        <v>70718399</v>
      </c>
      <c r="H15" s="93"/>
      <c r="I15" s="98">
        <f>SUM(I8:I14)-I14</f>
        <v>11681139</v>
      </c>
      <c r="J15" s="94"/>
      <c r="K15" s="98">
        <f>SUM(K8:K14)-K14</f>
        <v>128712668</v>
      </c>
      <c r="L15" s="93"/>
      <c r="M15" s="98">
        <f>SUM(M8:M14)-M14</f>
        <v>411112206</v>
      </c>
    </row>
    <row r="16" spans="1:13" ht="24" customHeight="1" thickTop="1">
      <c r="A16" s="1"/>
      <c r="C16" s="1"/>
      <c r="D16" s="1"/>
      <c r="E16" s="93"/>
      <c r="F16" s="93"/>
      <c r="G16" s="93"/>
      <c r="H16" s="93"/>
      <c r="I16" s="93"/>
      <c r="J16" s="94"/>
      <c r="K16" s="93"/>
      <c r="L16" s="93"/>
      <c r="M16" s="93"/>
    </row>
    <row r="17" spans="1:13" ht="24" customHeight="1">
      <c r="A17" s="1" t="s">
        <v>152</v>
      </c>
      <c r="C17" s="1"/>
      <c r="D17" s="1"/>
      <c r="E17" s="93">
        <v>200000000</v>
      </c>
      <c r="F17" s="93"/>
      <c r="G17" s="93">
        <v>70718399</v>
      </c>
      <c r="H17" s="93"/>
      <c r="I17" s="93">
        <v>11681139</v>
      </c>
      <c r="J17" s="94"/>
      <c r="K17" s="93">
        <v>128712668</v>
      </c>
      <c r="L17" s="93"/>
      <c r="M17" s="93">
        <v>411112206</v>
      </c>
    </row>
    <row r="18" spans="1:13" ht="24" customHeight="1">
      <c r="A18" s="6" t="s">
        <v>128</v>
      </c>
      <c r="C18" s="1"/>
      <c r="D18" s="1"/>
      <c r="E18" s="93">
        <v>0</v>
      </c>
      <c r="F18" s="93"/>
      <c r="G18" s="93">
        <v>0</v>
      </c>
      <c r="H18" s="93"/>
      <c r="I18" s="93">
        <v>0</v>
      </c>
      <c r="J18" s="94"/>
      <c r="K18" s="93">
        <v>-35998416</v>
      </c>
      <c r="L18" s="93"/>
      <c r="M18" s="93">
        <f>SUM(E18:L18)</f>
        <v>-35998416</v>
      </c>
    </row>
    <row r="19" spans="1:13" ht="24" customHeight="1">
      <c r="A19" s="6" t="s">
        <v>39</v>
      </c>
      <c r="C19" s="1"/>
      <c r="D19" s="1"/>
      <c r="E19" s="93"/>
      <c r="F19" s="93"/>
      <c r="G19" s="93"/>
      <c r="H19" s="93"/>
      <c r="I19" s="93"/>
      <c r="J19" s="94"/>
      <c r="K19" s="93"/>
      <c r="L19" s="93"/>
      <c r="M19" s="93"/>
    </row>
    <row r="20" spans="1:13" ht="24" customHeight="1">
      <c r="A20" s="6" t="s">
        <v>129</v>
      </c>
      <c r="C20" s="1"/>
      <c r="D20" s="1"/>
      <c r="E20" s="93">
        <v>0</v>
      </c>
      <c r="F20" s="93"/>
      <c r="G20" s="93">
        <v>0</v>
      </c>
      <c r="H20" s="93"/>
      <c r="I20" s="93">
        <v>5165000</v>
      </c>
      <c r="J20" s="94"/>
      <c r="K20" s="93">
        <v>-5165000</v>
      </c>
      <c r="L20" s="93"/>
      <c r="M20" s="93">
        <f>SUM(E20:L20)</f>
        <v>0</v>
      </c>
    </row>
    <row r="21" spans="1:13" ht="24" customHeight="1">
      <c r="A21" s="6" t="s">
        <v>57</v>
      </c>
      <c r="C21" s="1"/>
      <c r="D21" s="1"/>
      <c r="E21" s="95">
        <v>0</v>
      </c>
      <c r="F21" s="93"/>
      <c r="G21" s="95">
        <v>0</v>
      </c>
      <c r="H21" s="93"/>
      <c r="I21" s="95">
        <v>0</v>
      </c>
      <c r="J21" s="94"/>
      <c r="K21" s="95">
        <f>SUM(PL!I22)</f>
        <v>100662269</v>
      </c>
      <c r="L21" s="93"/>
      <c r="M21" s="95">
        <f>SUM(E21:K21)</f>
        <v>100662269</v>
      </c>
    </row>
    <row r="22" spans="1:13" ht="24" customHeight="1">
      <c r="A22" s="6" t="s">
        <v>99</v>
      </c>
      <c r="C22" s="1"/>
      <c r="D22" s="1"/>
      <c r="E22" s="96">
        <v>0</v>
      </c>
      <c r="F22" s="93"/>
      <c r="G22" s="96">
        <v>0</v>
      </c>
      <c r="H22" s="93"/>
      <c r="I22" s="96">
        <v>0</v>
      </c>
      <c r="J22" s="94"/>
      <c r="K22" s="96">
        <f>'[1]pl'!J27</f>
        <v>0</v>
      </c>
      <c r="L22" s="93"/>
      <c r="M22" s="96">
        <f>SUM(E22:K22)</f>
        <v>0</v>
      </c>
    </row>
    <row r="23" spans="1:13" ht="24" customHeight="1">
      <c r="A23" s="6" t="s">
        <v>58</v>
      </c>
      <c r="C23" s="1"/>
      <c r="D23" s="1"/>
      <c r="E23" s="93">
        <f>SUM(E21:E22)</f>
        <v>0</v>
      </c>
      <c r="F23" s="93"/>
      <c r="G23" s="93">
        <f>SUM(G21:G22)</f>
        <v>0</v>
      </c>
      <c r="H23" s="93"/>
      <c r="I23" s="93">
        <f>SUM(I21:I22)</f>
        <v>0</v>
      </c>
      <c r="J23" s="94"/>
      <c r="K23" s="93">
        <f>SUM(K21:K22)</f>
        <v>100662269</v>
      </c>
      <c r="L23" s="93"/>
      <c r="M23" s="93">
        <f>SUM(M21:M22)</f>
        <v>100662269</v>
      </c>
    </row>
    <row r="24" spans="1:13" ht="24" customHeight="1" thickBot="1">
      <c r="A24" s="1" t="s">
        <v>153</v>
      </c>
      <c r="C24" s="1"/>
      <c r="D24" s="1"/>
      <c r="E24" s="98">
        <f>SUM(E17:E23)-E23</f>
        <v>200000000</v>
      </c>
      <c r="F24" s="93"/>
      <c r="G24" s="98">
        <f>SUM(G17:G23)-G23</f>
        <v>70718399</v>
      </c>
      <c r="H24" s="93"/>
      <c r="I24" s="98">
        <f>SUM(I17:I23)-I23</f>
        <v>16846139</v>
      </c>
      <c r="J24" s="94"/>
      <c r="K24" s="98">
        <f>SUM(K17:K23)-K23</f>
        <v>188211521</v>
      </c>
      <c r="L24" s="93"/>
      <c r="M24" s="98">
        <f>SUM(M17:M23)-M23</f>
        <v>475776059</v>
      </c>
    </row>
    <row r="25" spans="1:13" ht="24" customHeight="1" thickTop="1">
      <c r="A25" s="1"/>
      <c r="E25" s="99"/>
      <c r="F25" s="99"/>
      <c r="G25" s="99"/>
      <c r="H25" s="99"/>
      <c r="I25" s="99"/>
      <c r="J25" s="99"/>
      <c r="K25" s="99"/>
      <c r="L25" s="99"/>
      <c r="M25" s="99"/>
    </row>
    <row r="26" ht="24" customHeight="1">
      <c r="A26" s="6" t="s">
        <v>8</v>
      </c>
    </row>
  </sheetData>
  <sheetProtection/>
  <mergeCells count="1">
    <mergeCell ref="I5:K5"/>
  </mergeCells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Monthira Nitsuwan</cp:lastModifiedBy>
  <cp:lastPrinted>2017-02-14T12:31:19Z</cp:lastPrinted>
  <dcterms:created xsi:type="dcterms:W3CDTF">1999-03-31T19:46:17Z</dcterms:created>
  <dcterms:modified xsi:type="dcterms:W3CDTF">2017-02-15T01:57:57Z</dcterms:modified>
  <cp:category/>
  <cp:version/>
  <cp:contentType/>
  <cp:contentStatus/>
</cp:coreProperties>
</file>