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5205" windowWidth="2745" windowHeight="478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'BS'!$A$1:$L$97</definedName>
    <definedName name="_xlnm.Print_Area" localSheetId="3">'PL &amp; CF'!$A$1:$K$163</definedName>
    <definedName name="_xlnm.Print_Area" localSheetId="4">'SE-Conso'!$A$1:$M$27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<sst xmlns="http://schemas.openxmlformats.org/spreadsheetml/2006/main" count="368" uniqueCount="219">
  <si>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</si>
  <si>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</si>
  <si>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</si>
  <si>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</si>
  <si>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</si>
  <si>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</si>
  <si>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</si>
  <si>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</si>
  <si>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</si>
  <si>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</si>
  <si>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</si>
  <si>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</si>
  <si>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</si>
  <si>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</si>
  <si>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</si>
  <si>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</si>
  <si>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</si>
  <si>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</si>
  <si>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</si>
  <si>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</si>
  <si>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</si>
  <si>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</si>
  <si>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</si>
  <si>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</si>
  <si>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</si>
  <si>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</si>
  <si>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</si>
  <si>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</si>
  <si>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</si>
  <si>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</si>
  <si>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</si>
  <si>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</si>
  <si>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</si>
  <si>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</si>
  <si>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</si>
  <si>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</si>
  <si>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</si>
  <si>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</si>
  <si>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</si>
  <si>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</si>
  <si>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</si>
  <si>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</si>
  <si>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</si>
  <si>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</si>
  <si>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</si>
  <si>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</si>
  <si>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</si>
  <si>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</si>
  <si>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</si>
  <si>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</si>
  <si>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</si>
  <si>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</si>
  <si>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</si>
  <si>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</si>
  <si>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</si>
  <si>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</si>
  <si>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</si>
  <si>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</si>
  <si>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</si>
  <si>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</si>
  <si>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</si>
  <si>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</si>
  <si>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</si>
  <si>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</si>
  <si>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</si>
  <si>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</si>
  <si>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</si>
  <si>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</si>
  <si>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Earnings per share</t>
  </si>
  <si>
    <t>Other comprehensive income for the period:</t>
  </si>
  <si>
    <t>17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</si>
  <si>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</si>
  <si>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</si>
  <si>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</si>
  <si>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</si>
  <si>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</si>
  <si>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</si>
  <si>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</si>
  <si>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</si>
  <si>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</si>
  <si>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</si>
  <si>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</si>
  <si>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19</t>
  </si>
  <si>
    <t>Properties foreclosed</t>
  </si>
  <si>
    <t>Loan receivables - net of current portion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</si>
  <si>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</si>
  <si>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</si>
  <si>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</si>
  <si>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</si>
  <si>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</si>
  <si>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</si>
  <si>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</si>
  <si>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</si>
  <si>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</si>
  <si>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300,000,000 ordinary shares of Baht 1 each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</si>
  <si>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</si>
  <si>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</si>
  <si>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</si>
  <si>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</si>
  <si>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</si>
  <si>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</si>
  <si>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</si>
  <si>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</si>
  <si>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</si>
  <si>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</si>
  <si>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</si>
  <si>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</si>
  <si>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</si>
  <si>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</si>
  <si>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</si>
  <si>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</si>
  <si>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</si>
  <si>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</si>
  <si>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</si>
  <si>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</si>
  <si>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</si>
  <si>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</si>
  <si>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</si>
  <si>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</si>
  <si>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</si>
  <si>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</si>
  <si>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Bank overdrafts and short-term loans from</t>
  </si>
  <si>
    <t xml:space="preserve">   financial institutions</t>
  </si>
  <si>
    <t>Cash paid for investment in subsidiary</t>
  </si>
  <si>
    <t>Net cash flows from (used in) financing activities</t>
  </si>
  <si>
    <t xml:space="preserve">   Profit attributable to equity holders of the Company</t>
  </si>
  <si>
    <t xml:space="preserve">      (Thousand shares)</t>
  </si>
  <si>
    <t xml:space="preserve">   Weighted average number of ordinary shares</t>
  </si>
  <si>
    <t>Balance as at 1 January 2020</t>
  </si>
  <si>
    <t>3</t>
  </si>
  <si>
    <t>Right-of-use assets</t>
  </si>
  <si>
    <t>Short-term loans from subsidiary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</si>
  <si>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</si>
  <si>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</si>
  <si>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</si>
  <si>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</si>
  <si>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</si>
  <si>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</si>
  <si>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>Balance as at 1 January 2020 - After adjusted</t>
  </si>
  <si>
    <t xml:space="preserve">   receivables agreements</t>
  </si>
  <si>
    <t>Repayment of liabilities under hire-purchase</t>
  </si>
  <si>
    <t>Net increase (decrease) in cash and cash equivalents</t>
  </si>
  <si>
    <t xml:space="preserve">Cumulative effects of changes in </t>
  </si>
  <si>
    <t xml:space="preserve">Statement of comprehensive income </t>
  </si>
  <si>
    <t>Net cash flows from (used in) investing activities</t>
  </si>
  <si>
    <t>Cash receipt from short-term loans from financial institutions</t>
  </si>
  <si>
    <t>31 December 2020</t>
  </si>
  <si>
    <t>Balance as at 1 January 2021</t>
  </si>
  <si>
    <t>Other current financial liabilities</t>
  </si>
  <si>
    <t>Other non-current financial liabilties</t>
  </si>
  <si>
    <t xml:space="preserve">Statements of financial position </t>
  </si>
  <si>
    <t>Lease IT Public Company Limited and its subsidiaries</t>
  </si>
  <si>
    <t>Current portion of liabilities under</t>
  </si>
  <si>
    <t xml:space="preserve">   hire-purchase receivables agreements</t>
  </si>
  <si>
    <t>Current portion of lease liabilities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</si>
  <si>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</si>
  <si>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</si>
  <si>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</si>
  <si>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</si>
  <si>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>20</t>
  </si>
  <si>
    <t>Operating profit</t>
  </si>
  <si>
    <t xml:space="preserve">   Gain on sales of trading securities</t>
  </si>
  <si>
    <t xml:space="preserve">   Other current financial liabilities</t>
  </si>
  <si>
    <t>Repayment of lease liabilities</t>
  </si>
  <si>
    <t xml:space="preserve">   accounting policies</t>
  </si>
  <si>
    <t>2</t>
  </si>
  <si>
    <t>22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</si>
  <si>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</si>
  <si>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</si>
  <si>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</si>
  <si>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</si>
  <si>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 xml:space="preserve">Increase in restricted bank deposits </t>
  </si>
  <si>
    <t xml:space="preserve">Decrease in bank overdrafts </t>
  </si>
  <si>
    <t>Cash paid for redemption of debentures</t>
  </si>
  <si>
    <t>Accounts payable from purchases of intangible assets</t>
  </si>
  <si>
    <t xml:space="preserve">      221,449,456 ordinary shares of Baht 1 each</t>
  </si>
  <si>
    <t>14</t>
  </si>
  <si>
    <t xml:space="preserve">Balance as at 1 January 2020 </t>
  </si>
  <si>
    <t>Service expenses</t>
  </si>
  <si>
    <t>Investment in subsidiaries</t>
  </si>
  <si>
    <t xml:space="preserve">   Dividend income from subsidiary</t>
  </si>
  <si>
    <t xml:space="preserve">   Gain on changes in fair value of trading securities</t>
  </si>
  <si>
    <t>Repayment short-term of loans from subsidiary</t>
  </si>
  <si>
    <t>Dividend paid (Note 26)</t>
  </si>
  <si>
    <t>Other current financial assets - trading securities</t>
  </si>
  <si>
    <t>11</t>
  </si>
  <si>
    <t>6</t>
  </si>
  <si>
    <t>23</t>
  </si>
  <si>
    <t>24</t>
  </si>
  <si>
    <t xml:space="preserve">   Installment receivables</t>
  </si>
  <si>
    <t>10</t>
  </si>
  <si>
    <t>Installment account receivables</t>
  </si>
  <si>
    <t>Profit before income tax expenses</t>
  </si>
  <si>
    <t>Cash receipt from dividend from subsidairy</t>
  </si>
  <si>
    <t>12</t>
  </si>
  <si>
    <t>Proceeds from sales of intangible assets</t>
  </si>
  <si>
    <t>Dividend paid</t>
  </si>
  <si>
    <t>Net cash flows from operating activities</t>
  </si>
  <si>
    <t>Income tax revenue (expenses)</t>
  </si>
  <si>
    <t xml:space="preserve">   Cash paid for long-term employee benefits</t>
  </si>
  <si>
    <t xml:space="preserve">   Other non-current financial liabilities</t>
  </si>
  <si>
    <t>As at 30 September 2021</t>
  </si>
  <si>
    <t>30 September 2021</t>
  </si>
  <si>
    <t>Balance as at 30 September 2020</t>
  </si>
  <si>
    <t>Balance as at 30 September 2021</t>
  </si>
  <si>
    <t>For the three-month period ended 30 September 2021</t>
  </si>
  <si>
    <t>For the nine-month period ended 30 September 2021</t>
  </si>
  <si>
    <t>Profit (loss) before income tax expenses</t>
  </si>
  <si>
    <t>Profit (loss) for the period</t>
  </si>
  <si>
    <t xml:space="preserve">   (Gain) loss on sales of equipment </t>
  </si>
  <si>
    <t>Repayment of short-term loans from financial institutions</t>
  </si>
  <si>
    <t>Earnings (loss) per share</t>
  </si>
  <si>
    <t xml:space="preserve">Basic earnings (loss) per share </t>
  </si>
  <si>
    <t xml:space="preserve">Diluted earnings (loss) per share </t>
  </si>
  <si>
    <t xml:space="preserve">   Profit (loss) attributable to equity holders of the Company</t>
  </si>
  <si>
    <t>Cash receipt from short-term loans from subsidiary</t>
  </si>
  <si>
    <t>Cash paid for purchase of intangible assets</t>
  </si>
  <si>
    <t xml:space="preserve">   Expected credit losses on receivables</t>
  </si>
  <si>
    <t>Trade and other receivables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</si>
</sst>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  <numFmt numFmtId="214" formatCode="0.000"/>
    <numFmt numFmtId="215" formatCode="0.0000"/>
    <numFmt numFmtId="216" formatCode="0.0"/>
    <numFmt numFmtId="217" formatCode="#,##0.000_);\(#,##0.000\)"/>
  </numFmts>
  <fonts count="53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2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39" fontId="5" fillId="0" borderId="0" xfId="0" applyFont="1" applyAlignment="1">
      <alignment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41" fontId="5" fillId="0" borderId="0" xfId="42" applyNumberFormat="1" applyFont="1" applyBorder="1" applyAlignment="1">
      <alignment horizontal="center"/>
    </xf>
    <xf numFmtId="41" fontId="5" fillId="0" borderId="0" xfId="42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/>
    </xf>
    <xf numFmtId="0" fontId="5" fillId="0" borderId="0" xfId="66" applyFont="1" applyAlignment="1">
      <alignment horizontal="center"/>
      <protection/>
    </xf>
    <xf numFmtId="0" fontId="5" fillId="0" borderId="12" xfId="66" applyFont="1" applyBorder="1" applyAlignment="1">
      <alignment horizontal="center"/>
      <protection/>
    </xf>
    <xf numFmtId="41" fontId="5" fillId="0" borderId="0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41" fontId="5" fillId="0" borderId="15" xfId="44" applyNumberFormat="1" applyFont="1" applyFill="1" applyBorder="1" applyAlignment="1">
      <alignment horizontal="center"/>
    </xf>
    <xf numFmtId="41" fontId="5" fillId="0" borderId="14" xfId="42" applyNumberFormat="1" applyFont="1" applyBorder="1" applyAlignment="1">
      <alignment horizontal="center"/>
    </xf>
    <xf numFmtId="41" fontId="5" fillId="0" borderId="15" xfId="42" applyNumberFormat="1" applyFont="1" applyBorder="1" applyAlignment="1">
      <alignment horizontal="center"/>
    </xf>
    <xf numFmtId="39" fontId="49" fillId="0" borderId="0" xfId="0" applyFont="1" applyFill="1" applyAlignment="1">
      <alignment/>
    </xf>
    <xf numFmtId="39" fontId="34" fillId="0" borderId="0" xfId="0" applyFont="1" applyFill="1" applyAlignment="1">
      <alignment horizontal="centerContinuous"/>
    </xf>
    <xf numFmtId="40" fontId="34" fillId="0" borderId="0" xfId="42" applyFont="1" applyFill="1" applyAlignment="1">
      <alignment horizontal="centerContinuous"/>
    </xf>
    <xf numFmtId="49" fontId="34" fillId="0" borderId="0" xfId="0" applyNumberFormat="1" applyFont="1" applyFill="1" applyAlignment="1">
      <alignment horizontal="centerContinuous"/>
    </xf>
    <xf numFmtId="39" fontId="34" fillId="0" borderId="0" xfId="0" applyFont="1" applyFill="1" applyAlignment="1">
      <alignment/>
    </xf>
    <xf numFmtId="49" fontId="34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 quotePrefix="1">
      <alignment horizontal="left"/>
    </xf>
    <xf numFmtId="49" fontId="51" fillId="0" borderId="0" xfId="0" applyNumberFormat="1" applyFont="1" applyFill="1" applyAlignment="1" quotePrefix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34" fillId="0" borderId="12" xfId="0" applyNumberFormat="1" applyFont="1" applyFill="1" applyBorder="1" applyAlignment="1" quotePrefix="1">
      <alignment horizontal="center"/>
    </xf>
    <xf numFmtId="0" fontId="34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7" fontId="52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 quotePrefix="1">
      <alignment horizontal="center"/>
    </xf>
    <xf numFmtId="49" fontId="34" fillId="0" borderId="0" xfId="0" applyNumberFormat="1" applyFont="1" applyFill="1" applyAlignment="1">
      <alignment/>
    </xf>
    <xf numFmtId="0" fontId="34" fillId="0" borderId="0" xfId="42" applyNumberFormat="1" applyFont="1" applyFill="1" applyBorder="1" applyAlignment="1">
      <alignment horizontal="center"/>
    </xf>
    <xf numFmtId="187" fontId="34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187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Alignment="1">
      <alignment/>
    </xf>
    <xf numFmtId="39" fontId="34" fillId="0" borderId="0" xfId="0" applyFont="1" applyFill="1" applyBorder="1" applyAlignment="1">
      <alignment/>
    </xf>
    <xf numFmtId="39" fontId="34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41" fontId="34" fillId="0" borderId="16" xfId="44" applyNumberFormat="1" applyFont="1" applyFill="1" applyBorder="1" applyAlignment="1">
      <alignment/>
    </xf>
    <xf numFmtId="40" fontId="34" fillId="0" borderId="0" xfId="42" applyFont="1" applyFill="1" applyAlignment="1">
      <alignment/>
    </xf>
    <xf numFmtId="41" fontId="34" fillId="0" borderId="0" xfId="44" applyNumberFormat="1" applyFont="1" applyFill="1" applyAlignment="1">
      <alignment/>
    </xf>
    <xf numFmtId="40" fontId="34" fillId="0" borderId="0" xfId="42" applyFont="1" applyFill="1" applyBorder="1" applyAlignment="1">
      <alignment/>
    </xf>
    <xf numFmtId="41" fontId="34" fillId="0" borderId="17" xfId="44" applyNumberFormat="1" applyFont="1" applyFill="1" applyBorder="1" applyAlignment="1">
      <alignment/>
    </xf>
    <xf numFmtId="39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Continuous"/>
    </xf>
    <xf numFmtId="49" fontId="51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>
      <alignment horizontal="center"/>
    </xf>
    <xf numFmtId="41" fontId="34" fillId="0" borderId="0" xfId="0" applyNumberFormat="1" applyFont="1" applyFill="1" applyAlignment="1">
      <alignment horizontal="right"/>
    </xf>
    <xf numFmtId="41" fontId="34" fillId="0" borderId="0" xfId="44" applyNumberFormat="1" applyFont="1" applyFill="1" applyBorder="1" applyAlignment="1">
      <alignment horizontal="right"/>
    </xf>
    <xf numFmtId="41" fontId="34" fillId="0" borderId="0" xfId="42" applyNumberFormat="1" applyFont="1" applyFill="1" applyBorder="1" applyAlignment="1">
      <alignment horizontal="right"/>
    </xf>
    <xf numFmtId="41" fontId="34" fillId="0" borderId="0" xfId="44" applyNumberFormat="1" applyFont="1" applyFill="1" applyAlignment="1">
      <alignment horizontal="right"/>
    </xf>
    <xf numFmtId="41" fontId="34" fillId="0" borderId="0" xfId="42" applyNumberFormat="1" applyFont="1" applyFill="1" applyAlignment="1">
      <alignment horizontal="right"/>
    </xf>
    <xf numFmtId="41" fontId="34" fillId="0" borderId="16" xfId="44" applyNumberFormat="1" applyFont="1" applyFill="1" applyBorder="1" applyAlignment="1">
      <alignment horizontal="right"/>
    </xf>
    <xf numFmtId="186" fontId="34" fillId="0" borderId="0" xfId="0" applyNumberFormat="1" applyFont="1" applyFill="1" applyAlignment="1">
      <alignment/>
    </xf>
    <xf numFmtId="41" fontId="34" fillId="0" borderId="18" xfId="44" applyNumberFormat="1" applyFont="1" applyFill="1" applyBorder="1" applyAlignment="1">
      <alignment horizontal="right"/>
    </xf>
    <xf numFmtId="190" fontId="34" fillId="0" borderId="0" xfId="42" applyNumberFormat="1" applyFont="1" applyFill="1" applyAlignment="1">
      <alignment/>
    </xf>
    <xf numFmtId="41" fontId="34" fillId="0" borderId="0" xfId="44" applyNumberFormat="1" applyFont="1" applyFill="1" applyBorder="1" applyAlignment="1">
      <alignment/>
    </xf>
    <xf numFmtId="39" fontId="34" fillId="0" borderId="0" xfId="0" applyFont="1" applyFill="1" applyAlignment="1" quotePrefix="1">
      <alignment/>
    </xf>
    <xf numFmtId="49" fontId="51" fillId="0" borderId="0" xfId="0" applyNumberFormat="1" applyFont="1" applyFill="1" applyBorder="1" applyAlignment="1">
      <alignment horizontal="center"/>
    </xf>
    <xf numFmtId="41" fontId="34" fillId="0" borderId="12" xfId="0" applyNumberFormat="1" applyFont="1" applyFill="1" applyBorder="1" applyAlignment="1">
      <alignment/>
    </xf>
    <xf numFmtId="39" fontId="49" fillId="0" borderId="19" xfId="0" applyFont="1" applyFill="1" applyBorder="1" applyAlignment="1">
      <alignment/>
    </xf>
    <xf numFmtId="39" fontId="34" fillId="0" borderId="19" xfId="0" applyFont="1" applyFill="1" applyBorder="1" applyAlignment="1">
      <alignment/>
    </xf>
    <xf numFmtId="41" fontId="34" fillId="0" borderId="0" xfId="42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39" fontId="49" fillId="0" borderId="0" xfId="0" applyFont="1" applyFill="1" applyBorder="1" applyAlignment="1">
      <alignment/>
    </xf>
    <xf numFmtId="37" fontId="34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left"/>
    </xf>
    <xf numFmtId="41" fontId="34" fillId="0" borderId="0" xfId="0" applyNumberFormat="1" applyFont="1" applyFill="1" applyAlignment="1" quotePrefix="1">
      <alignment horizontal="right"/>
    </xf>
    <xf numFmtId="0" fontId="52" fillId="0" borderId="0" xfId="0" applyNumberFormat="1" applyFont="1" applyFill="1" applyBorder="1" applyAlignment="1" quotePrefix="1">
      <alignment horizontal="center"/>
    </xf>
    <xf numFmtId="41" fontId="34" fillId="0" borderId="12" xfId="44" applyNumberFormat="1" applyFont="1" applyFill="1" applyBorder="1" applyAlignment="1">
      <alignment horizontal="right"/>
    </xf>
    <xf numFmtId="0" fontId="49" fillId="0" borderId="0" xfId="0" applyNumberFormat="1" applyFont="1" applyFill="1" applyAlignment="1">
      <alignment/>
    </xf>
    <xf numFmtId="37" fontId="34" fillId="0" borderId="0" xfId="0" applyNumberFormat="1" applyFont="1" applyFill="1" applyAlignment="1">
      <alignment/>
    </xf>
    <xf numFmtId="41" fontId="34" fillId="0" borderId="12" xfId="44" applyNumberFormat="1" applyFont="1" applyFill="1" applyBorder="1" applyAlignment="1">
      <alignment/>
    </xf>
    <xf numFmtId="190" fontId="34" fillId="0" borderId="0" xfId="42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/>
    </xf>
    <xf numFmtId="190" fontId="34" fillId="0" borderId="0" xfId="42" applyNumberFormat="1" applyFont="1" applyFill="1" applyAlignment="1">
      <alignment horizontal="centerContinuous"/>
    </xf>
    <xf numFmtId="190" fontId="34" fillId="0" borderId="0" xfId="42" applyNumberFormat="1" applyFont="1" applyFill="1" applyBorder="1" applyAlignment="1">
      <alignment horizontal="centerContinuous"/>
    </xf>
    <xf numFmtId="40" fontId="34" fillId="0" borderId="0" xfId="0" applyNumberFormat="1" applyFont="1" applyFill="1" applyAlignment="1">
      <alignment/>
    </xf>
    <xf numFmtId="190" fontId="34" fillId="0" borderId="0" xfId="44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41" fontId="34" fillId="0" borderId="13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6" xfId="44" applyNumberFormat="1" applyFont="1" applyFill="1" applyBorder="1" applyAlignment="1">
      <alignment/>
    </xf>
    <xf numFmtId="41" fontId="5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4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2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41" fontId="5" fillId="0" borderId="12" xfId="44" applyNumberFormat="1" applyFont="1" applyFill="1" applyBorder="1" applyAlignment="1">
      <alignment/>
    </xf>
    <xf numFmtId="41" fontId="5" fillId="0" borderId="17" xfId="44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5" fillId="0" borderId="0" xfId="0" applyFont="1" applyFill="1" applyAlignment="1">
      <alignment/>
    </xf>
    <xf numFmtId="41" fontId="35" fillId="0" borderId="0" xfId="0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9" fontId="34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9" fontId="5" fillId="6" borderId="0" xfId="0" applyFont="1" applyFill="1" applyAlignment="1">
      <alignment/>
    </xf>
    <xf numFmtId="39" fontId="13" fillId="0" borderId="0" xfId="0" applyFont="1" applyFill="1" applyAlignment="1">
      <alignment/>
    </xf>
    <xf numFmtId="41" fontId="5" fillId="0" borderId="12" xfId="44" applyNumberFormat="1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5" fillId="0" borderId="0" xfId="66" applyFont="1" applyBorder="1" applyAlignment="1">
      <alignment horizontal="center"/>
      <protection/>
    </xf>
    <xf numFmtId="186" fontId="5" fillId="0" borderId="0" xfId="0" applyNumberFormat="1" applyFont="1" applyFill="1" applyAlignment="1">
      <alignment/>
    </xf>
    <xf numFmtId="41" fontId="5" fillId="0" borderId="0" xfId="44" applyNumberFormat="1" applyFont="1" applyAlignment="1">
      <alignment/>
    </xf>
    <xf numFmtId="41" fontId="5" fillId="0" borderId="0" xfId="0" applyNumberFormat="1" applyFont="1" applyFill="1" applyAlignment="1">
      <alignment/>
    </xf>
    <xf numFmtId="39" fontId="34" fillId="0" borderId="0" xfId="0" applyFont="1" applyFill="1" applyAlignment="1">
      <alignment/>
    </xf>
    <xf numFmtId="39" fontId="5" fillId="0" borderId="0" xfId="0" applyFont="1" applyFill="1" applyAlignment="1">
      <alignment/>
    </xf>
    <xf numFmtId="41" fontId="5" fillId="0" borderId="0" xfId="44" applyNumberFormat="1" applyFont="1" applyAlignment="1">
      <alignment horizontal="center"/>
    </xf>
    <xf numFmtId="41" fontId="5" fillId="0" borderId="13" xfId="44" applyNumberFormat="1" applyFont="1" applyBorder="1" applyAlignment="1">
      <alignment horizontal="center"/>
    </xf>
    <xf numFmtId="39" fontId="5" fillId="0" borderId="0" xfId="0" applyFont="1" applyAlignment="1">
      <alignment/>
    </xf>
    <xf numFmtId="187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39" fontId="5" fillId="0" borderId="0" xfId="0" applyFont="1" applyFill="1" applyAlignment="1">
      <alignment horizontal="center"/>
    </xf>
    <xf numFmtId="40" fontId="34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/>
    </xf>
    <xf numFmtId="41" fontId="34" fillId="0" borderId="0" xfId="4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1" fontId="34" fillId="0" borderId="0" xfId="45" applyNumberFormat="1" applyFont="1" applyFill="1" applyBorder="1" applyAlignment="1">
      <alignment/>
    </xf>
    <xf numFmtId="41" fontId="5" fillId="0" borderId="0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/>
    </xf>
    <xf numFmtId="41" fontId="34" fillId="0" borderId="16" xfId="45" applyNumberFormat="1" applyFont="1" applyFill="1" applyBorder="1" applyAlignment="1">
      <alignment/>
    </xf>
    <xf numFmtId="41" fontId="34" fillId="0" borderId="12" xfId="45" applyNumberFormat="1" applyFont="1" applyFill="1" applyBorder="1" applyAlignment="1">
      <alignment horizontal="right"/>
    </xf>
    <xf numFmtId="41" fontId="5" fillId="0" borderId="12" xfId="45" applyNumberFormat="1" applyFont="1" applyFill="1" applyBorder="1" applyAlignment="1">
      <alignment horizontal="right"/>
    </xf>
    <xf numFmtId="41" fontId="5" fillId="0" borderId="0" xfId="45" applyNumberFormat="1" applyFont="1" applyFill="1" applyBorder="1" applyAlignment="1">
      <alignment horizontal="right"/>
    </xf>
    <xf numFmtId="41" fontId="34" fillId="0" borderId="0" xfId="45" applyNumberFormat="1" applyFont="1" applyFill="1" applyAlignment="1">
      <alignment horizontal="right"/>
    </xf>
    <xf numFmtId="41" fontId="5" fillId="0" borderId="0" xfId="45" applyNumberFormat="1" applyFont="1" applyFill="1" applyAlignment="1">
      <alignment horizontal="right"/>
    </xf>
    <xf numFmtId="190" fontId="34" fillId="0" borderId="0" xfId="45" applyNumberFormat="1" applyFont="1" applyFill="1" applyBorder="1" applyAlignment="1">
      <alignment/>
    </xf>
    <xf numFmtId="49" fontId="34" fillId="0" borderId="12" xfId="0" applyNumberFormat="1" applyFont="1" applyFill="1" applyBorder="1" applyAlignment="1">
      <alignment horizontal="center"/>
    </xf>
    <xf numFmtId="41" fontId="3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17" fontId="34" fillId="0" borderId="0" xfId="0" applyNumberFormat="1" applyFont="1" applyFill="1" applyAlignment="1">
      <alignment/>
    </xf>
    <xf numFmtId="37" fontId="34" fillId="0" borderId="17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190" fontId="34" fillId="0" borderId="0" xfId="0" applyNumberFormat="1" applyFont="1" applyAlignment="1">
      <alignment/>
    </xf>
    <xf numFmtId="41" fontId="34" fillId="0" borderId="0" xfId="0" applyNumberFormat="1" applyFont="1" applyAlignment="1">
      <alignment horizontal="right"/>
    </xf>
    <xf numFmtId="49" fontId="34" fillId="0" borderId="12" xfId="0" applyNumberFormat="1" applyFont="1" applyFill="1" applyBorder="1" applyAlignment="1">
      <alignment horizontal="center"/>
    </xf>
    <xf numFmtId="217" fontId="34" fillId="0" borderId="17" xfId="0" applyNumberFormat="1" applyFont="1" applyFill="1" applyBorder="1" applyAlignment="1">
      <alignment/>
    </xf>
    <xf numFmtId="39" fontId="34" fillId="0" borderId="12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zerodec" xfId="46"/>
    <cellStyle name="Currency" xfId="47"/>
    <cellStyle name="Currency [0]" xfId="48"/>
    <cellStyle name="Currency1" xfId="49"/>
    <cellStyle name="Dollar (zero dec)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 dec" xfId="64"/>
    <cellStyle name="Normal - Style1" xfId="65"/>
    <cellStyle name="Normal_CE-E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68</xdr:row>
      <xdr:rowOff>190500</xdr:rowOff>
    </xdr:from>
    <xdr:to>
      <xdr:col>6</xdr:col>
      <xdr:colOff>0</xdr:colOff>
      <xdr:row>71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83261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36</xdr:row>
      <xdr:rowOff>161925</xdr:rowOff>
    </xdr:from>
    <xdr:to>
      <xdr:col>6</xdr:col>
      <xdr:colOff>0</xdr:colOff>
      <xdr:row>38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7631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42875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92</xdr:row>
      <xdr:rowOff>104775</xdr:rowOff>
    </xdr:from>
    <xdr:to>
      <xdr:col>6</xdr:col>
      <xdr:colOff>0</xdr:colOff>
      <xdr:row>95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81300" y="24641175"/>
          <a:ext cx="1466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64</xdr:row>
      <xdr:rowOff>0</xdr:rowOff>
    </xdr:from>
    <xdr:to>
      <xdr:col>4</xdr:col>
      <xdr:colOff>47625</xdr:colOff>
      <xdr:row>67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81300" y="17068800"/>
          <a:ext cx="485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32</xdr:row>
      <xdr:rowOff>0</xdr:rowOff>
    </xdr:from>
    <xdr:to>
      <xdr:col>3</xdr:col>
      <xdr:colOff>209550</xdr:colOff>
      <xdr:row>35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81300" y="85344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68</xdr:row>
      <xdr:rowOff>190500</xdr:rowOff>
    </xdr:from>
    <xdr:to>
      <xdr:col>8</xdr:col>
      <xdr:colOff>0</xdr:colOff>
      <xdr:row>71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83261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36</xdr:row>
      <xdr:rowOff>161925</xdr:rowOff>
    </xdr:from>
    <xdr:to>
      <xdr:col>8</xdr:col>
      <xdr:colOff>0</xdr:colOff>
      <xdr:row>38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97631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2875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124</xdr:row>
      <xdr:rowOff>123825</xdr:rowOff>
    </xdr:from>
    <xdr:to>
      <xdr:col>5</xdr:col>
      <xdr:colOff>0</xdr:colOff>
      <xdr:row>127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01352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79</xdr:row>
      <xdr:rowOff>104775</xdr:rowOff>
    </xdr:from>
    <xdr:to>
      <xdr:col>5</xdr:col>
      <xdr:colOff>0</xdr:colOff>
      <xdr:row>81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04216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154</xdr:row>
      <xdr:rowOff>238125</xdr:rowOff>
    </xdr:from>
    <xdr:to>
      <xdr:col>4</xdr:col>
      <xdr:colOff>114300</xdr:colOff>
      <xdr:row>162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39843075"/>
          <a:ext cx="647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118</xdr:row>
      <xdr:rowOff>257175</xdr:rowOff>
    </xdr:from>
    <xdr:to>
      <xdr:col>4</xdr:col>
      <xdr:colOff>219075</xdr:colOff>
      <xdr:row>122</xdr:row>
      <xdr:rowOff>66675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30603825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40</xdr:row>
      <xdr:rowOff>38100</xdr:rowOff>
    </xdr:from>
    <xdr:to>
      <xdr:col>5</xdr:col>
      <xdr:colOff>0</xdr:colOff>
      <xdr:row>42</xdr:row>
      <xdr:rowOff>219075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32510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257175</xdr:rowOff>
    </xdr:from>
    <xdr:to>
      <xdr:col>3</xdr:col>
      <xdr:colOff>57150</xdr:colOff>
      <xdr:row>77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7487900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124</xdr:row>
      <xdr:rowOff>123825</xdr:rowOff>
    </xdr:from>
    <xdr:to>
      <xdr:col>7</xdr:col>
      <xdr:colOff>0</xdr:colOff>
      <xdr:row>127</xdr:row>
      <xdr:rowOff>9525</xdr:rowOff>
    </xdr:to>
    <xdr:pic>
      <xdr:nvPicPr>
        <xdr:cNvPr id="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201352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79</xdr:row>
      <xdr:rowOff>104775</xdr:rowOff>
    </xdr:from>
    <xdr:to>
      <xdr:col>7</xdr:col>
      <xdr:colOff>0</xdr:colOff>
      <xdr:row>81</xdr:row>
      <xdr:rowOff>257175</xdr:rowOff>
    </xdr:to>
    <xdr:pic>
      <xdr:nvPicPr>
        <xdr:cNvPr id="8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04216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40</xdr:row>
      <xdr:rowOff>38100</xdr:rowOff>
    </xdr:from>
    <xdr:to>
      <xdr:col>7</xdr:col>
      <xdr:colOff>0</xdr:colOff>
      <xdr:row>42</xdr:row>
      <xdr:rowOff>219075</xdr:rowOff>
    </xdr:to>
    <xdr:pic>
      <xdr:nvPicPr>
        <xdr:cNvPr id="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032510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</xdr:row>
      <xdr:rowOff>38100</xdr:rowOff>
    </xdr:from>
    <xdr:to>
      <xdr:col>5</xdr:col>
      <xdr:colOff>0</xdr:colOff>
      <xdr:row>3</xdr:row>
      <xdr:rowOff>219075</xdr:rowOff>
    </xdr:to>
    <xdr:pic>
      <xdr:nvPicPr>
        <xdr:cNvPr id="10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9527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57150</xdr:colOff>
      <xdr:row>38</xdr:row>
      <xdr:rowOff>76200</xdr:rowOff>
    </xdr:to>
    <xdr:pic>
      <xdr:nvPicPr>
        <xdr:cNvPr id="11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458075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7</xdr:col>
      <xdr:colOff>0</xdr:colOff>
      <xdr:row>3</xdr:row>
      <xdr:rowOff>219075</xdr:rowOff>
    </xdr:to>
    <xdr:pic>
      <xdr:nvPicPr>
        <xdr:cNvPr id="12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9527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24</xdr:row>
      <xdr:rowOff>0</xdr:rowOff>
    </xdr:from>
    <xdr:to>
      <xdr:col>2</xdr:col>
      <xdr:colOff>1038225</xdr:colOff>
      <xdr:row>25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6400800"/>
          <a:ext cx="4086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17</xdr:row>
      <xdr:rowOff>0</xdr:rowOff>
    </xdr:from>
    <xdr:to>
      <xdr:col>2</xdr:col>
      <xdr:colOff>1038225</xdr:colOff>
      <xdr:row>19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4533900"/>
          <a:ext cx="4086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24</xdr:row>
      <xdr:rowOff>0</xdr:rowOff>
    </xdr:from>
    <xdr:to>
      <xdr:col>2</xdr:col>
      <xdr:colOff>1038225</xdr:colOff>
      <xdr:row>25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400800"/>
          <a:ext cx="3943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7"/>
  <sheetViews>
    <sheetView showGridLines="0" tabSelected="1" view="pageBreakPreview" zoomScale="70" zoomScaleNormal="115" zoomScaleSheetLayoutView="70" workbookViewId="0" topLeftCell="A1">
      <selection activeCell="A12" sqref="A12"/>
    </sheetView>
  </sheetViews>
  <sheetFormatPr defaultColWidth="9.57421875" defaultRowHeight="21" customHeight="1"/>
  <cols>
    <col min="1" max="1" width="31.28125" style="56" customWidth="1"/>
    <col min="2" max="2" width="8.8515625" style="35" customWidth="1"/>
    <col min="3" max="3" width="1.57421875" style="35" customWidth="1"/>
    <col min="4" max="4" width="6.57421875" style="59" customWidth="1"/>
    <col min="5" max="5" width="0.85546875" style="48" customWidth="1"/>
    <col min="6" max="6" width="14.57421875" style="59" customWidth="1"/>
    <col min="7" max="7" width="0.85546875" style="35" customWidth="1"/>
    <col min="8" max="8" width="15.57421875" style="59" customWidth="1"/>
    <col min="9" max="9" width="0.85546875" style="35" customWidth="1"/>
    <col min="10" max="10" width="14.57421875" style="35" customWidth="1"/>
    <col min="11" max="11" width="0.85546875" style="35" customWidth="1"/>
    <col min="12" max="12" width="15.8515625" style="35" customWidth="1"/>
    <col min="13" max="13" width="0.5625" style="35" customWidth="1"/>
    <col min="14" max="30" width="9.57421875" style="35" customWidth="1"/>
    <col min="31" max="33" width="15.57421875" style="35" customWidth="1"/>
    <col min="34" max="51" width="9.57421875" style="35" customWidth="1"/>
    <col min="52" max="56" width="10.57421875" style="35" customWidth="1"/>
    <col min="57" max="65" width="9.57421875" style="35" customWidth="1"/>
    <col min="66" max="70" width="10.57421875" style="35" customWidth="1"/>
    <col min="71" max="16384" width="9.57421875" style="35" customWidth="1"/>
  </cols>
  <sheetData>
    <row r="1" spans="1:8" ht="21" customHeight="1">
      <c r="A1" s="31" t="s">
        <v>151</v>
      </c>
      <c r="B1" s="32"/>
      <c r="C1" s="32"/>
      <c r="D1" s="33"/>
      <c r="E1" s="34"/>
      <c r="F1" s="33"/>
      <c r="H1" s="33"/>
    </row>
    <row r="2" spans="1:8" ht="21" customHeight="1">
      <c r="A2" s="31" t="s">
        <v>150</v>
      </c>
      <c r="B2" s="36"/>
      <c r="C2" s="36"/>
      <c r="D2" s="36"/>
      <c r="E2" s="36"/>
      <c r="F2" s="36"/>
      <c r="H2" s="36"/>
    </row>
    <row r="3" spans="1:8" ht="21" customHeight="1">
      <c r="A3" s="31" t="s">
        <v>201</v>
      </c>
      <c r="B3" s="36"/>
      <c r="C3" s="36"/>
      <c r="D3" s="36"/>
      <c r="E3" s="36"/>
      <c r="F3" s="36"/>
      <c r="H3" s="36"/>
    </row>
    <row r="4" spans="1:12" ht="21" customHeight="1">
      <c r="A4" s="35"/>
      <c r="B4" s="37"/>
      <c r="C4" s="37"/>
      <c r="D4" s="38"/>
      <c r="E4" s="37"/>
      <c r="F4" s="39"/>
      <c r="H4" s="39"/>
      <c r="L4" s="39" t="s">
        <v>51</v>
      </c>
    </row>
    <row r="5" spans="1:12" ht="21" customHeight="1">
      <c r="A5" s="35"/>
      <c r="B5" s="37"/>
      <c r="C5" s="37"/>
      <c r="D5" s="38"/>
      <c r="E5" s="37"/>
      <c r="F5" s="173" t="s">
        <v>103</v>
      </c>
      <c r="G5" s="173"/>
      <c r="H5" s="173"/>
      <c r="J5" s="172" t="s">
        <v>104</v>
      </c>
      <c r="K5" s="172"/>
      <c r="L5" s="172"/>
    </row>
    <row r="6" spans="1:12" ht="21" customHeight="1">
      <c r="A6" s="35"/>
      <c r="D6" s="170" t="s">
        <v>5</v>
      </c>
      <c r="E6" s="41"/>
      <c r="F6" s="42" t="s">
        <v>202</v>
      </c>
      <c r="G6" s="43"/>
      <c r="H6" s="42" t="s">
        <v>146</v>
      </c>
      <c r="J6" s="42" t="s">
        <v>202</v>
      </c>
      <c r="K6" s="43"/>
      <c r="L6" s="42" t="s">
        <v>146</v>
      </c>
    </row>
    <row r="7" spans="1:12" ht="21" customHeight="1">
      <c r="A7" s="35"/>
      <c r="D7" s="44"/>
      <c r="E7" s="41"/>
      <c r="F7" s="45" t="s">
        <v>48</v>
      </c>
      <c r="H7" s="45" t="s">
        <v>49</v>
      </c>
      <c r="J7" s="45" t="s">
        <v>48</v>
      </c>
      <c r="K7" s="46"/>
      <c r="L7" s="45" t="s">
        <v>49</v>
      </c>
    </row>
    <row r="8" spans="1:12" ht="21" customHeight="1">
      <c r="A8" s="35"/>
      <c r="D8" s="44"/>
      <c r="E8" s="41"/>
      <c r="F8" s="45" t="s">
        <v>50</v>
      </c>
      <c r="H8" s="47"/>
      <c r="J8" s="45" t="s">
        <v>50</v>
      </c>
      <c r="K8" s="46"/>
      <c r="L8" s="47"/>
    </row>
    <row r="9" spans="1:8" ht="21" customHeight="1">
      <c r="A9" s="31" t="s">
        <v>7</v>
      </c>
      <c r="D9" s="40"/>
      <c r="F9" s="49"/>
      <c r="H9" s="49"/>
    </row>
    <row r="10" spans="1:10" ht="21" customHeight="1">
      <c r="A10" s="31" t="s">
        <v>8</v>
      </c>
      <c r="C10" s="50"/>
      <c r="D10" s="51"/>
      <c r="E10" s="50"/>
      <c r="F10" s="50"/>
      <c r="G10" s="50"/>
      <c r="H10" s="50"/>
      <c r="I10" s="50"/>
      <c r="J10" s="50"/>
    </row>
    <row r="11" spans="1:12" ht="21" customHeight="1">
      <c r="A11" s="35" t="s">
        <v>25</v>
      </c>
      <c r="C11" s="50"/>
      <c r="D11" s="114"/>
      <c r="E11" s="144"/>
      <c r="F11" s="102">
        <v>150553</v>
      </c>
      <c r="H11" s="136">
        <v>47203</v>
      </c>
      <c r="I11" s="114"/>
      <c r="J11" s="102">
        <v>142599</v>
      </c>
      <c r="K11" s="115"/>
      <c r="L11" s="136">
        <v>33966</v>
      </c>
    </row>
    <row r="12" spans="1:12" s="57" customFormat="1" ht="21" customHeight="1">
      <c r="A12" s="35" t="s">
        <v>218</v>
      </c>
      <c r="C12" s="50"/>
      <c r="D12" s="114" t="s">
        <v>129</v>
      </c>
      <c r="E12" s="144"/>
      <c r="F12" s="102">
        <v>2420</v>
      </c>
      <c r="G12" s="35"/>
      <c r="H12" s="136">
        <v>5153</v>
      </c>
      <c r="I12" s="114"/>
      <c r="J12" s="102">
        <v>8187</v>
      </c>
      <c r="K12" s="115"/>
      <c r="L12" s="136">
        <v>5603</v>
      </c>
    </row>
    <row r="13" spans="1:12" s="57" customFormat="1" ht="21" customHeight="1">
      <c r="A13" s="35" t="s">
        <v>191</v>
      </c>
      <c r="C13" s="50"/>
      <c r="D13" s="114" t="s">
        <v>91</v>
      </c>
      <c r="E13" s="144"/>
      <c r="F13" s="102">
        <v>22155</v>
      </c>
      <c r="G13" s="35"/>
      <c r="H13" s="136">
        <v>0</v>
      </c>
      <c r="I13" s="114"/>
      <c r="J13" s="102">
        <v>0</v>
      </c>
      <c r="K13" s="115"/>
      <c r="L13" s="136">
        <v>0</v>
      </c>
    </row>
    <row r="14" spans="1:12" ht="21" customHeight="1">
      <c r="A14" s="57" t="s">
        <v>63</v>
      </c>
      <c r="C14" s="50"/>
      <c r="D14" s="143">
        <v>5</v>
      </c>
      <c r="E14" s="144"/>
      <c r="F14" s="136">
        <v>573590</v>
      </c>
      <c r="H14" s="136">
        <v>816410</v>
      </c>
      <c r="I14" s="129"/>
      <c r="J14" s="102">
        <v>573590</v>
      </c>
      <c r="K14" s="115"/>
      <c r="L14" s="136">
        <v>816410</v>
      </c>
    </row>
    <row r="15" spans="1:12" ht="21" customHeight="1">
      <c r="A15" s="35" t="s">
        <v>36</v>
      </c>
      <c r="C15" s="50"/>
      <c r="D15" s="143">
        <v>6</v>
      </c>
      <c r="E15" s="144"/>
      <c r="F15" s="136">
        <v>666042</v>
      </c>
      <c r="H15" s="136">
        <v>899537</v>
      </c>
      <c r="I15" s="129"/>
      <c r="J15" s="102">
        <v>666042</v>
      </c>
      <c r="K15" s="115"/>
      <c r="L15" s="136">
        <v>899537</v>
      </c>
    </row>
    <row r="16" spans="1:12" ht="21" customHeight="1">
      <c r="A16" s="35" t="s">
        <v>31</v>
      </c>
      <c r="C16" s="50"/>
      <c r="D16" s="143">
        <v>7</v>
      </c>
      <c r="E16" s="144"/>
      <c r="F16" s="136">
        <v>58846</v>
      </c>
      <c r="H16" s="136">
        <v>53423</v>
      </c>
      <c r="I16" s="129"/>
      <c r="J16" s="102">
        <v>58846</v>
      </c>
      <c r="K16" s="115"/>
      <c r="L16" s="136">
        <v>53423</v>
      </c>
    </row>
    <row r="17" spans="1:12" ht="21" customHeight="1">
      <c r="A17" s="35" t="s">
        <v>62</v>
      </c>
      <c r="C17" s="50"/>
      <c r="D17" s="143">
        <v>8</v>
      </c>
      <c r="E17" s="144"/>
      <c r="F17" s="136">
        <v>59964</v>
      </c>
      <c r="H17" s="136">
        <v>83872</v>
      </c>
      <c r="I17" s="129"/>
      <c r="J17" s="102">
        <v>59964</v>
      </c>
      <c r="K17" s="144"/>
      <c r="L17" s="136">
        <v>83872</v>
      </c>
    </row>
    <row r="18" spans="1:12" ht="21" customHeight="1">
      <c r="A18" s="35" t="s">
        <v>184</v>
      </c>
      <c r="C18" s="50"/>
      <c r="D18" s="143">
        <v>10</v>
      </c>
      <c r="E18" s="144"/>
      <c r="F18" s="136">
        <v>270109</v>
      </c>
      <c r="H18" s="136">
        <v>0</v>
      </c>
      <c r="I18" s="129"/>
      <c r="J18" s="102">
        <v>270109</v>
      </c>
      <c r="K18" s="144"/>
      <c r="L18" s="136">
        <v>0</v>
      </c>
    </row>
    <row r="19" spans="1:12" ht="21" customHeight="1">
      <c r="A19" s="35" t="s">
        <v>6</v>
      </c>
      <c r="C19" s="50"/>
      <c r="D19" s="143"/>
      <c r="E19" s="144"/>
      <c r="F19" s="102">
        <v>4810</v>
      </c>
      <c r="H19" s="136">
        <v>3239</v>
      </c>
      <c r="I19" s="129"/>
      <c r="J19" s="102">
        <v>3291</v>
      </c>
      <c r="K19" s="144"/>
      <c r="L19" s="136">
        <v>3048</v>
      </c>
    </row>
    <row r="20" spans="1:12" ht="21" customHeight="1">
      <c r="A20" s="31" t="s">
        <v>9</v>
      </c>
      <c r="C20" s="50"/>
      <c r="D20" s="51"/>
      <c r="E20" s="52"/>
      <c r="F20" s="58">
        <f>SUM(F11:F19)</f>
        <v>1808489</v>
      </c>
      <c r="G20" s="59"/>
      <c r="H20" s="58">
        <f>SUM(H11:H19)</f>
        <v>1908837</v>
      </c>
      <c r="I20" s="59"/>
      <c r="J20" s="58">
        <f>SUM(J11:J19)</f>
        <v>1782628</v>
      </c>
      <c r="K20" s="53"/>
      <c r="L20" s="58">
        <f>SUM(L11:L19)</f>
        <v>1895859</v>
      </c>
    </row>
    <row r="21" spans="1:12" ht="21" customHeight="1">
      <c r="A21" s="31" t="s">
        <v>10</v>
      </c>
      <c r="C21" s="50"/>
      <c r="D21" s="51"/>
      <c r="E21" s="52"/>
      <c r="F21" s="60"/>
      <c r="G21" s="59"/>
      <c r="H21" s="60"/>
      <c r="I21" s="59"/>
      <c r="J21" s="60"/>
      <c r="K21" s="53"/>
      <c r="L21" s="60"/>
    </row>
    <row r="22" spans="1:12" ht="21" customHeight="1">
      <c r="A22" s="35" t="s">
        <v>32</v>
      </c>
      <c r="C22" s="50"/>
      <c r="D22" s="114" t="s">
        <v>185</v>
      </c>
      <c r="E22" s="144"/>
      <c r="F22" s="102">
        <v>89541</v>
      </c>
      <c r="H22" s="136">
        <v>75494</v>
      </c>
      <c r="I22" s="114"/>
      <c r="J22" s="102">
        <v>89541</v>
      </c>
      <c r="K22" s="144"/>
      <c r="L22" s="136">
        <v>75494</v>
      </c>
    </row>
    <row r="23" spans="1:12" ht="21" customHeight="1">
      <c r="A23" s="56" t="s">
        <v>84</v>
      </c>
      <c r="C23" s="50"/>
      <c r="D23" s="114" t="s">
        <v>92</v>
      </c>
      <c r="E23" s="144"/>
      <c r="F23" s="102">
        <v>532002</v>
      </c>
      <c r="H23" s="136">
        <v>417649</v>
      </c>
      <c r="I23" s="114"/>
      <c r="J23" s="102">
        <v>532002</v>
      </c>
      <c r="K23" s="115"/>
      <c r="L23" s="136">
        <v>417649</v>
      </c>
    </row>
    <row r="24" spans="1:12" ht="21" customHeight="1">
      <c r="A24" s="1" t="s">
        <v>113</v>
      </c>
      <c r="C24" s="50"/>
      <c r="D24" s="114" t="s">
        <v>186</v>
      </c>
      <c r="E24" s="144"/>
      <c r="F24" s="102">
        <v>59994</v>
      </c>
      <c r="H24" s="136">
        <v>52346</v>
      </c>
      <c r="I24" s="129"/>
      <c r="J24" s="102">
        <v>59994</v>
      </c>
      <c r="K24" s="115"/>
      <c r="L24" s="136">
        <v>52346</v>
      </c>
    </row>
    <row r="25" spans="1:12" ht="21" customHeight="1">
      <c r="A25" s="35" t="s">
        <v>88</v>
      </c>
      <c r="C25" s="50"/>
      <c r="D25" s="143">
        <v>7</v>
      </c>
      <c r="E25" s="144"/>
      <c r="F25" s="102">
        <v>41307</v>
      </c>
      <c r="H25" s="136">
        <v>46514</v>
      </c>
      <c r="I25" s="129"/>
      <c r="J25" s="102">
        <v>41307</v>
      </c>
      <c r="K25" s="115"/>
      <c r="L25" s="136">
        <v>46514</v>
      </c>
    </row>
    <row r="26" spans="1:12" ht="21" customHeight="1">
      <c r="A26" s="35" t="s">
        <v>87</v>
      </c>
      <c r="C26" s="50"/>
      <c r="D26" s="143">
        <v>8</v>
      </c>
      <c r="E26" s="144"/>
      <c r="F26" s="102">
        <v>8772</v>
      </c>
      <c r="H26" s="136">
        <v>19659</v>
      </c>
      <c r="I26" s="129"/>
      <c r="J26" s="102">
        <v>8772</v>
      </c>
      <c r="K26" s="115"/>
      <c r="L26" s="136">
        <v>19659</v>
      </c>
    </row>
    <row r="27" spans="1:12" ht="21" customHeight="1">
      <c r="A27" s="35" t="s">
        <v>179</v>
      </c>
      <c r="C27" s="50"/>
      <c r="D27" s="143">
        <v>12</v>
      </c>
      <c r="E27" s="144"/>
      <c r="F27" s="102">
        <v>0</v>
      </c>
      <c r="H27" s="102">
        <v>0</v>
      </c>
      <c r="I27" s="129"/>
      <c r="J27" s="102">
        <v>20000</v>
      </c>
      <c r="K27" s="115"/>
      <c r="L27" s="136">
        <v>20000</v>
      </c>
    </row>
    <row r="28" spans="1:12" ht="21" customHeight="1">
      <c r="A28" s="35" t="s">
        <v>83</v>
      </c>
      <c r="C28" s="50"/>
      <c r="D28" s="143"/>
      <c r="E28" s="144"/>
      <c r="F28" s="102">
        <v>2141</v>
      </c>
      <c r="H28" s="136">
        <v>2141</v>
      </c>
      <c r="I28" s="129"/>
      <c r="J28" s="102">
        <v>2141</v>
      </c>
      <c r="K28" s="115"/>
      <c r="L28" s="136">
        <v>2141</v>
      </c>
    </row>
    <row r="29" spans="1:12" ht="21" customHeight="1">
      <c r="A29" s="35" t="s">
        <v>34</v>
      </c>
      <c r="C29" s="50"/>
      <c r="D29" s="143">
        <v>13</v>
      </c>
      <c r="E29" s="144"/>
      <c r="F29" s="102">
        <v>8524</v>
      </c>
      <c r="H29" s="136">
        <v>12610</v>
      </c>
      <c r="I29" s="129"/>
      <c r="J29" s="102">
        <v>8233</v>
      </c>
      <c r="K29" s="115"/>
      <c r="L29" s="136">
        <v>12278</v>
      </c>
    </row>
    <row r="30" spans="1:12" ht="21" customHeight="1">
      <c r="A30" s="35" t="s">
        <v>130</v>
      </c>
      <c r="C30" s="50"/>
      <c r="D30" s="143">
        <v>14</v>
      </c>
      <c r="E30" s="144"/>
      <c r="F30" s="102">
        <v>17498</v>
      </c>
      <c r="H30" s="102">
        <v>20655</v>
      </c>
      <c r="I30" s="129"/>
      <c r="J30" s="102">
        <v>15686</v>
      </c>
      <c r="K30" s="115"/>
      <c r="L30" s="136">
        <v>18425</v>
      </c>
    </row>
    <row r="31" spans="1:12" ht="21" customHeight="1">
      <c r="A31" s="35" t="s">
        <v>35</v>
      </c>
      <c r="C31" s="50"/>
      <c r="D31" s="143">
        <v>15</v>
      </c>
      <c r="E31" s="144"/>
      <c r="F31" s="102">
        <v>37258</v>
      </c>
      <c r="H31" s="136">
        <v>28856</v>
      </c>
      <c r="I31" s="129"/>
      <c r="J31" s="102">
        <v>30147</v>
      </c>
      <c r="K31" s="115"/>
      <c r="L31" s="136">
        <v>28302</v>
      </c>
    </row>
    <row r="32" spans="1:12" ht="21" customHeight="1">
      <c r="A32" s="35" t="s">
        <v>57</v>
      </c>
      <c r="C32" s="50"/>
      <c r="D32" s="143"/>
      <c r="E32" s="144"/>
      <c r="F32" s="112">
        <v>78478</v>
      </c>
      <c r="H32" s="110">
        <v>60022</v>
      </c>
      <c r="I32" s="129"/>
      <c r="J32" s="112">
        <v>78362</v>
      </c>
      <c r="K32" s="115"/>
      <c r="L32" s="136">
        <v>59934</v>
      </c>
    </row>
    <row r="33" spans="1:12" ht="21" customHeight="1">
      <c r="A33" s="31" t="s">
        <v>11</v>
      </c>
      <c r="C33" s="50"/>
      <c r="D33" s="51"/>
      <c r="E33" s="52"/>
      <c r="F33" s="58">
        <f>SUM(F22:F32)</f>
        <v>875515</v>
      </c>
      <c r="G33" s="61"/>
      <c r="H33" s="58">
        <f>SUM(H22:H32)</f>
        <v>735946</v>
      </c>
      <c r="I33" s="61"/>
      <c r="J33" s="58">
        <f>SUM(J22:J32)</f>
        <v>886185</v>
      </c>
      <c r="K33" s="53"/>
      <c r="L33" s="58">
        <f>SUM(L22:L32)</f>
        <v>752742</v>
      </c>
    </row>
    <row r="34" spans="1:12" ht="21" customHeight="1" thickBot="1">
      <c r="A34" s="31" t="s">
        <v>12</v>
      </c>
      <c r="D34" s="51"/>
      <c r="E34" s="52"/>
      <c r="F34" s="62">
        <f>F20+F33</f>
        <v>2684004</v>
      </c>
      <c r="H34" s="62">
        <f>H20+H33</f>
        <v>2644783</v>
      </c>
      <c r="J34" s="62">
        <f>J20+J33</f>
        <v>2668813</v>
      </c>
      <c r="K34" s="53"/>
      <c r="L34" s="62">
        <f>L20+L33</f>
        <v>2648601</v>
      </c>
    </row>
    <row r="35" ht="21" customHeight="1" thickTop="1">
      <c r="A35" s="31"/>
    </row>
    <row r="36" spans="1:8" ht="21" customHeight="1">
      <c r="A36" s="35" t="s">
        <v>4</v>
      </c>
      <c r="D36" s="63"/>
      <c r="E36" s="35"/>
      <c r="F36" s="35"/>
      <c r="H36" s="35"/>
    </row>
    <row r="37" spans="1:5" ht="21" customHeight="1">
      <c r="A37" s="31" t="s">
        <v>151</v>
      </c>
      <c r="B37" s="32"/>
      <c r="C37" s="32"/>
      <c r="D37" s="64"/>
      <c r="E37" s="34"/>
    </row>
    <row r="38" spans="1:5" ht="21" customHeight="1">
      <c r="A38" s="31" t="s">
        <v>156</v>
      </c>
      <c r="B38" s="36"/>
      <c r="C38" s="36"/>
      <c r="D38" s="65"/>
      <c r="E38" s="36"/>
    </row>
    <row r="39" spans="1:8" ht="21" customHeight="1">
      <c r="A39" s="31" t="s">
        <v>201</v>
      </c>
      <c r="B39" s="108"/>
      <c r="C39" s="108"/>
      <c r="D39" s="108"/>
      <c r="E39" s="108"/>
      <c r="F39" s="108"/>
      <c r="H39" s="108"/>
    </row>
    <row r="40" spans="1:12" ht="21" customHeight="1">
      <c r="A40" s="35"/>
      <c r="B40" s="37"/>
      <c r="C40" s="37"/>
      <c r="D40" s="38"/>
      <c r="E40" s="37"/>
      <c r="F40" s="39"/>
      <c r="H40" s="39"/>
      <c r="L40" s="39" t="s">
        <v>51</v>
      </c>
    </row>
    <row r="41" spans="1:12" ht="21" customHeight="1">
      <c r="A41" s="35"/>
      <c r="B41" s="37"/>
      <c r="C41" s="37"/>
      <c r="D41" s="38"/>
      <c r="E41" s="37"/>
      <c r="F41" s="173" t="s">
        <v>103</v>
      </c>
      <c r="G41" s="173"/>
      <c r="H41" s="173"/>
      <c r="J41" s="172" t="s">
        <v>104</v>
      </c>
      <c r="K41" s="172"/>
      <c r="L41" s="172"/>
    </row>
    <row r="42" spans="1:12" ht="21" customHeight="1">
      <c r="A42" s="35"/>
      <c r="D42" s="170" t="s">
        <v>5</v>
      </c>
      <c r="E42" s="41"/>
      <c r="F42" s="42" t="s">
        <v>202</v>
      </c>
      <c r="G42" s="43"/>
      <c r="H42" s="42" t="s">
        <v>146</v>
      </c>
      <c r="J42" s="42" t="s">
        <v>202</v>
      </c>
      <c r="K42" s="43"/>
      <c r="L42" s="42" t="s">
        <v>146</v>
      </c>
    </row>
    <row r="43" spans="1:12" ht="21" customHeight="1">
      <c r="A43" s="35"/>
      <c r="D43" s="44"/>
      <c r="E43" s="41"/>
      <c r="F43" s="45" t="s">
        <v>48</v>
      </c>
      <c r="H43" s="45" t="s">
        <v>49</v>
      </c>
      <c r="J43" s="45" t="s">
        <v>48</v>
      </c>
      <c r="K43" s="46"/>
      <c r="L43" s="45" t="s">
        <v>49</v>
      </c>
    </row>
    <row r="44" spans="1:12" ht="21" customHeight="1">
      <c r="A44" s="35"/>
      <c r="D44" s="44"/>
      <c r="E44" s="41"/>
      <c r="F44" s="45" t="s">
        <v>50</v>
      </c>
      <c r="H44" s="47"/>
      <c r="J44" s="45" t="s">
        <v>50</v>
      </c>
      <c r="K44" s="46"/>
      <c r="L44" s="47"/>
    </row>
    <row r="45" spans="1:8" ht="21" customHeight="1">
      <c r="A45" s="31" t="s">
        <v>13</v>
      </c>
      <c r="B45" s="66"/>
      <c r="C45" s="66"/>
      <c r="D45" s="51"/>
      <c r="E45" s="66"/>
      <c r="F45" s="66"/>
      <c r="H45" s="66"/>
    </row>
    <row r="46" spans="1:4" ht="21" customHeight="1">
      <c r="A46" s="31" t="s">
        <v>14</v>
      </c>
      <c r="D46" s="51"/>
    </row>
    <row r="47" spans="1:4" ht="21" customHeight="1">
      <c r="A47" s="35" t="s">
        <v>121</v>
      </c>
      <c r="D47" s="51"/>
    </row>
    <row r="48" spans="1:12" ht="21" customHeight="1">
      <c r="A48" s="35" t="s">
        <v>122</v>
      </c>
      <c r="D48" s="114" t="s">
        <v>70</v>
      </c>
      <c r="E48" s="144"/>
      <c r="F48" s="102">
        <v>50000</v>
      </c>
      <c r="H48" s="136">
        <v>157915</v>
      </c>
      <c r="I48" s="114"/>
      <c r="J48" s="102">
        <v>50000</v>
      </c>
      <c r="K48" s="144"/>
      <c r="L48" s="136">
        <v>157915</v>
      </c>
    </row>
    <row r="49" spans="1:12" ht="21" customHeight="1">
      <c r="A49" s="35" t="s">
        <v>33</v>
      </c>
      <c r="D49" s="114"/>
      <c r="E49" s="144"/>
      <c r="F49" s="102">
        <v>10543</v>
      </c>
      <c r="H49" s="136">
        <v>2902</v>
      </c>
      <c r="I49" s="114"/>
      <c r="J49" s="102">
        <v>2491</v>
      </c>
      <c r="K49" s="144"/>
      <c r="L49" s="136">
        <v>2748</v>
      </c>
    </row>
    <row r="50" spans="1:12" ht="21" customHeight="1">
      <c r="A50" s="35" t="s">
        <v>131</v>
      </c>
      <c r="D50" s="114" t="s">
        <v>165</v>
      </c>
      <c r="E50" s="144"/>
      <c r="F50" s="102">
        <v>0</v>
      </c>
      <c r="H50" s="136">
        <v>0</v>
      </c>
      <c r="I50" s="114"/>
      <c r="J50" s="102">
        <v>24000</v>
      </c>
      <c r="K50" s="144"/>
      <c r="L50" s="136">
        <v>54000</v>
      </c>
    </row>
    <row r="51" spans="1:12" ht="21" customHeight="1">
      <c r="A51" s="35" t="s">
        <v>80</v>
      </c>
      <c r="D51" s="114" t="s">
        <v>93</v>
      </c>
      <c r="E51" s="144"/>
      <c r="F51" s="102">
        <v>669672</v>
      </c>
      <c r="H51" s="136">
        <v>865586</v>
      </c>
      <c r="I51" s="114"/>
      <c r="J51" s="102">
        <v>669672</v>
      </c>
      <c r="K51" s="144"/>
      <c r="L51" s="136">
        <v>865586</v>
      </c>
    </row>
    <row r="52" spans="1:12" ht="21" customHeight="1">
      <c r="A52" s="35" t="s">
        <v>152</v>
      </c>
      <c r="D52" s="51"/>
      <c r="E52" s="52"/>
      <c r="F52" s="102"/>
      <c r="H52" s="1"/>
      <c r="I52" s="1"/>
      <c r="J52" s="102"/>
      <c r="K52" s="55"/>
      <c r="L52" s="67"/>
    </row>
    <row r="53" spans="1:12" ht="21" customHeight="1">
      <c r="A53" s="35" t="s">
        <v>153</v>
      </c>
      <c r="D53" s="114" t="s">
        <v>82</v>
      </c>
      <c r="E53" s="144"/>
      <c r="F53" s="102">
        <v>0</v>
      </c>
      <c r="H53" s="136">
        <v>5306</v>
      </c>
      <c r="I53" s="114"/>
      <c r="J53" s="102">
        <v>0</v>
      </c>
      <c r="K53" s="144"/>
      <c r="L53" s="136">
        <v>5306</v>
      </c>
    </row>
    <row r="54" spans="1:12" ht="21" customHeight="1">
      <c r="A54" s="35" t="s">
        <v>154</v>
      </c>
      <c r="D54" s="114" t="s">
        <v>176</v>
      </c>
      <c r="E54" s="144"/>
      <c r="F54" s="102">
        <v>4164</v>
      </c>
      <c r="H54" s="136">
        <v>5255</v>
      </c>
      <c r="I54" s="114"/>
      <c r="J54" s="102">
        <v>3632</v>
      </c>
      <c r="K54" s="144"/>
      <c r="L54" s="136">
        <v>4769</v>
      </c>
    </row>
    <row r="55" spans="1:12" ht="21" customHeight="1">
      <c r="A55" s="35" t="s">
        <v>58</v>
      </c>
      <c r="D55" s="114"/>
      <c r="E55" s="144"/>
      <c r="F55" s="102">
        <v>6348</v>
      </c>
      <c r="H55" s="136">
        <v>17599</v>
      </c>
      <c r="I55" s="114"/>
      <c r="J55" s="102">
        <v>4502</v>
      </c>
      <c r="K55" s="144"/>
      <c r="L55" s="136">
        <f>13567-1</f>
        <v>13566</v>
      </c>
    </row>
    <row r="56" spans="1:12" ht="21" customHeight="1">
      <c r="A56" s="35" t="s">
        <v>148</v>
      </c>
      <c r="B56" s="50"/>
      <c r="D56" s="143">
        <v>20</v>
      </c>
      <c r="E56" s="144"/>
      <c r="F56" s="102">
        <v>90630</v>
      </c>
      <c r="H56" s="136">
        <v>64767</v>
      </c>
      <c r="I56" s="129"/>
      <c r="J56" s="102">
        <v>90477</v>
      </c>
      <c r="K56" s="144"/>
      <c r="L56" s="136">
        <v>64450</v>
      </c>
    </row>
    <row r="57" spans="1:12" ht="21" customHeight="1">
      <c r="A57" s="35" t="s">
        <v>0</v>
      </c>
      <c r="B57" s="50"/>
      <c r="D57" s="143"/>
      <c r="E57" s="144"/>
      <c r="F57" s="102">
        <v>21333</v>
      </c>
      <c r="H57" s="136">
        <f>32527</f>
        <v>32527</v>
      </c>
      <c r="I57" s="129"/>
      <c r="J57" s="102">
        <v>19436</v>
      </c>
      <c r="K57" s="144"/>
      <c r="L57" s="136">
        <f>31192</f>
        <v>31192</v>
      </c>
    </row>
    <row r="58" spans="1:12" ht="21" customHeight="1">
      <c r="A58" s="31" t="s">
        <v>15</v>
      </c>
      <c r="C58" s="50"/>
      <c r="D58" s="51"/>
      <c r="E58" s="52"/>
      <c r="F58" s="72">
        <f>SUM(F48:F57)</f>
        <v>852690</v>
      </c>
      <c r="G58" s="73"/>
      <c r="H58" s="72">
        <f>SUM(H48:H57)</f>
        <v>1151857</v>
      </c>
      <c r="I58" s="73"/>
      <c r="J58" s="72">
        <f>SUM(J48:J57)</f>
        <v>864210</v>
      </c>
      <c r="K58" s="52"/>
      <c r="L58" s="72">
        <f>SUM(L48:L57)</f>
        <v>1199532</v>
      </c>
    </row>
    <row r="59" spans="1:12" ht="21" customHeight="1">
      <c r="A59" s="31" t="s">
        <v>59</v>
      </c>
      <c r="C59" s="50"/>
      <c r="D59" s="51"/>
      <c r="E59" s="52"/>
      <c r="F59" s="74"/>
      <c r="G59" s="73"/>
      <c r="H59" s="74"/>
      <c r="I59" s="73"/>
      <c r="J59" s="74"/>
      <c r="K59" s="52"/>
      <c r="L59" s="74"/>
    </row>
    <row r="60" spans="1:12" ht="21" customHeight="1">
      <c r="A60" s="35" t="s">
        <v>97</v>
      </c>
      <c r="C60" s="50"/>
      <c r="D60" s="114" t="s">
        <v>93</v>
      </c>
      <c r="E60" s="144"/>
      <c r="F60" s="102">
        <v>780837</v>
      </c>
      <c r="H60" s="136">
        <v>389738</v>
      </c>
      <c r="I60" s="114"/>
      <c r="J60" s="102">
        <v>780837</v>
      </c>
      <c r="K60" s="115"/>
      <c r="L60" s="136">
        <v>389738</v>
      </c>
    </row>
    <row r="61" spans="1:12" ht="21" customHeight="1">
      <c r="A61" s="35" t="s">
        <v>155</v>
      </c>
      <c r="C61" s="50"/>
      <c r="D61" s="114" t="s">
        <v>176</v>
      </c>
      <c r="E61" s="144"/>
      <c r="F61" s="68">
        <v>8277</v>
      </c>
      <c r="H61" s="136">
        <v>11084</v>
      </c>
      <c r="I61" s="114"/>
      <c r="J61" s="102">
        <v>6894</v>
      </c>
      <c r="K61" s="115"/>
      <c r="L61" s="136">
        <v>9293</v>
      </c>
    </row>
    <row r="62" spans="1:12" ht="21" customHeight="1">
      <c r="A62" s="35" t="s">
        <v>61</v>
      </c>
      <c r="C62" s="50"/>
      <c r="D62" s="114"/>
      <c r="E62" s="144"/>
      <c r="F62" s="102">
        <v>5352</v>
      </c>
      <c r="H62" s="136">
        <v>4655</v>
      </c>
      <c r="I62" s="114"/>
      <c r="J62" s="102">
        <v>4859</v>
      </c>
      <c r="K62" s="115"/>
      <c r="L62" s="136">
        <v>4250</v>
      </c>
    </row>
    <row r="63" spans="1:12" ht="21" customHeight="1">
      <c r="A63" s="35" t="s">
        <v>132</v>
      </c>
      <c r="C63" s="50"/>
      <c r="D63" s="114"/>
      <c r="E63" s="144"/>
      <c r="F63" s="102">
        <v>385</v>
      </c>
      <c r="H63" s="136">
        <v>385</v>
      </c>
      <c r="I63" s="114"/>
      <c r="J63" s="102">
        <v>320</v>
      </c>
      <c r="K63" s="115"/>
      <c r="L63" s="136">
        <v>320</v>
      </c>
    </row>
    <row r="64" spans="1:12" ht="21" customHeight="1">
      <c r="A64" s="35" t="s">
        <v>149</v>
      </c>
      <c r="C64" s="50"/>
      <c r="D64" s="114" t="s">
        <v>159</v>
      </c>
      <c r="E64" s="144"/>
      <c r="F64" s="102">
        <v>0</v>
      </c>
      <c r="H64" s="136">
        <v>12113</v>
      </c>
      <c r="I64" s="114"/>
      <c r="J64" s="102">
        <v>0</v>
      </c>
      <c r="K64" s="115"/>
      <c r="L64" s="136">
        <v>12113</v>
      </c>
    </row>
    <row r="65" spans="1:12" ht="21" customHeight="1">
      <c r="A65" s="31" t="s">
        <v>27</v>
      </c>
      <c r="C65" s="50"/>
      <c r="D65" s="51"/>
      <c r="E65" s="52"/>
      <c r="F65" s="72">
        <f>SUM(F60:F64)</f>
        <v>794851</v>
      </c>
      <c r="G65" s="73"/>
      <c r="H65" s="72">
        <f>SUM(H60:H64)</f>
        <v>417975</v>
      </c>
      <c r="I65" s="73"/>
      <c r="J65" s="72">
        <f>SUM(J60:J64)</f>
        <v>792910</v>
      </c>
      <c r="K65" s="52"/>
      <c r="L65" s="72">
        <f>SUM(L60:L64)</f>
        <v>415714</v>
      </c>
    </row>
    <row r="66" spans="1:12" ht="21" customHeight="1">
      <c r="A66" s="31" t="s">
        <v>16</v>
      </c>
      <c r="C66" s="50"/>
      <c r="D66" s="51"/>
      <c r="E66" s="52"/>
      <c r="F66" s="72">
        <f>F58+F65</f>
        <v>1647541</v>
      </c>
      <c r="G66" s="73"/>
      <c r="H66" s="72">
        <f>H58+H65</f>
        <v>1569832</v>
      </c>
      <c r="I66" s="73"/>
      <c r="J66" s="72">
        <f>J58+J65</f>
        <v>1657120</v>
      </c>
      <c r="K66" s="52"/>
      <c r="L66" s="72">
        <f>L58+L65</f>
        <v>1615246</v>
      </c>
    </row>
    <row r="67" spans="1:8" ht="21" customHeight="1">
      <c r="A67" s="35"/>
      <c r="D67" s="35"/>
      <c r="E67" s="35"/>
      <c r="F67" s="35"/>
      <c r="H67" s="35"/>
    </row>
    <row r="68" spans="1:5" ht="21" customHeight="1">
      <c r="A68" s="35" t="s">
        <v>4</v>
      </c>
      <c r="D68" s="63"/>
      <c r="E68" s="35"/>
    </row>
    <row r="69" spans="1:8" ht="21" customHeight="1">
      <c r="A69" s="31" t="s">
        <v>151</v>
      </c>
      <c r="B69" s="32"/>
      <c r="C69" s="32"/>
      <c r="D69" s="64"/>
      <c r="E69" s="34"/>
      <c r="F69" s="33"/>
      <c r="H69" s="33"/>
    </row>
    <row r="70" spans="1:8" ht="21" customHeight="1">
      <c r="A70" s="31" t="s">
        <v>156</v>
      </c>
      <c r="B70" s="36"/>
      <c r="C70" s="36"/>
      <c r="D70" s="65"/>
      <c r="E70" s="36"/>
      <c r="F70" s="36"/>
      <c r="H70" s="36"/>
    </row>
    <row r="71" spans="1:8" ht="21" customHeight="1">
      <c r="A71" s="31" t="s">
        <v>201</v>
      </c>
      <c r="B71" s="36"/>
      <c r="C71" s="36"/>
      <c r="D71" s="36"/>
      <c r="E71" s="36"/>
      <c r="F71" s="36"/>
      <c r="H71" s="36"/>
    </row>
    <row r="72" spans="1:12" ht="21" customHeight="1">
      <c r="A72" s="35"/>
      <c r="B72" s="37"/>
      <c r="C72" s="37"/>
      <c r="D72" s="38"/>
      <c r="E72" s="37"/>
      <c r="F72" s="39"/>
      <c r="H72" s="39"/>
      <c r="L72" s="39" t="s">
        <v>51</v>
      </c>
    </row>
    <row r="73" spans="1:12" ht="21" customHeight="1">
      <c r="A73" s="35"/>
      <c r="B73" s="37"/>
      <c r="C73" s="37"/>
      <c r="D73" s="38"/>
      <c r="E73" s="37"/>
      <c r="F73" s="173" t="s">
        <v>103</v>
      </c>
      <c r="G73" s="173"/>
      <c r="H73" s="173"/>
      <c r="J73" s="172" t="s">
        <v>104</v>
      </c>
      <c r="K73" s="172"/>
      <c r="L73" s="172"/>
    </row>
    <row r="74" spans="1:12" ht="21" customHeight="1">
      <c r="A74" s="35"/>
      <c r="D74" s="170" t="s">
        <v>5</v>
      </c>
      <c r="E74" s="41"/>
      <c r="F74" s="42" t="s">
        <v>202</v>
      </c>
      <c r="G74" s="43"/>
      <c r="H74" s="42" t="s">
        <v>146</v>
      </c>
      <c r="J74" s="42" t="s">
        <v>202</v>
      </c>
      <c r="K74" s="43"/>
      <c r="L74" s="42" t="s">
        <v>146</v>
      </c>
    </row>
    <row r="75" spans="1:12" ht="21" customHeight="1">
      <c r="A75" s="35"/>
      <c r="D75" s="44"/>
      <c r="E75" s="41"/>
      <c r="F75" s="45" t="s">
        <v>48</v>
      </c>
      <c r="H75" s="45" t="s">
        <v>49</v>
      </c>
      <c r="J75" s="45" t="s">
        <v>48</v>
      </c>
      <c r="K75" s="46"/>
      <c r="L75" s="45" t="s">
        <v>49</v>
      </c>
    </row>
    <row r="76" spans="1:12" ht="21" customHeight="1">
      <c r="A76" s="35"/>
      <c r="D76" s="44"/>
      <c r="E76" s="41"/>
      <c r="F76" s="45" t="s">
        <v>50</v>
      </c>
      <c r="H76" s="47"/>
      <c r="J76" s="45" t="s">
        <v>50</v>
      </c>
      <c r="K76" s="46"/>
      <c r="L76" s="47"/>
    </row>
    <row r="77" spans="1:8" ht="21" customHeight="1">
      <c r="A77" s="31" t="s">
        <v>17</v>
      </c>
      <c r="B77" s="66"/>
      <c r="C77" s="66"/>
      <c r="D77" s="51"/>
      <c r="E77" s="66"/>
      <c r="F77" s="66"/>
      <c r="H77" s="66"/>
    </row>
    <row r="78" spans="1:9" ht="21" customHeight="1">
      <c r="A78" s="31" t="s">
        <v>18</v>
      </c>
      <c r="C78" s="50"/>
      <c r="D78" s="51"/>
      <c r="E78" s="52"/>
      <c r="F78" s="75"/>
      <c r="G78" s="73"/>
      <c r="H78" s="75"/>
      <c r="I78" s="73"/>
    </row>
    <row r="79" spans="1:9" ht="21" customHeight="1">
      <c r="A79" s="35" t="s">
        <v>1</v>
      </c>
      <c r="C79" s="50"/>
      <c r="D79" s="51"/>
      <c r="E79" s="52"/>
      <c r="F79" s="75"/>
      <c r="G79" s="73"/>
      <c r="H79" s="75"/>
      <c r="I79" s="73"/>
    </row>
    <row r="80" spans="1:9" ht="21" customHeight="1">
      <c r="A80" s="35" t="s">
        <v>98</v>
      </c>
      <c r="C80" s="50"/>
      <c r="D80" s="51"/>
      <c r="E80" s="52"/>
      <c r="F80" s="76"/>
      <c r="G80" s="73"/>
      <c r="H80" s="76"/>
      <c r="I80" s="73"/>
    </row>
    <row r="81" spans="1:12" ht="21" customHeight="1" thickBot="1">
      <c r="A81" s="77" t="s">
        <v>94</v>
      </c>
      <c r="C81" s="50"/>
      <c r="D81" s="35"/>
      <c r="E81" s="52"/>
      <c r="F81" s="62">
        <v>300000</v>
      </c>
      <c r="H81" s="62">
        <v>300000</v>
      </c>
      <c r="J81" s="62">
        <v>300000</v>
      </c>
      <c r="L81" s="62">
        <v>300000</v>
      </c>
    </row>
    <row r="82" spans="1:12" ht="21" customHeight="1" thickTop="1">
      <c r="A82" s="77" t="s">
        <v>81</v>
      </c>
      <c r="C82" s="50"/>
      <c r="D82" s="78"/>
      <c r="E82" s="52"/>
      <c r="F82" s="76"/>
      <c r="G82" s="73"/>
      <c r="H82" s="76"/>
      <c r="I82" s="73"/>
      <c r="L82" s="76"/>
    </row>
    <row r="83" spans="1:12" ht="21" customHeight="1">
      <c r="A83" s="77" t="s">
        <v>175</v>
      </c>
      <c r="C83" s="50"/>
      <c r="D83" s="51"/>
      <c r="E83" s="52"/>
      <c r="F83" s="60">
        <f>'SE-Conso'!C25</f>
        <v>221449</v>
      </c>
      <c r="G83" s="73"/>
      <c r="H83" s="102">
        <f>'SE-Conso'!C20</f>
        <v>221449</v>
      </c>
      <c r="I83" s="73"/>
      <c r="J83" s="60">
        <f>'SE-Separate'!C25</f>
        <v>221449</v>
      </c>
      <c r="L83" s="60">
        <f>'SE-Separate'!C18</f>
        <v>221449</v>
      </c>
    </row>
    <row r="84" spans="1:12" ht="21" customHeight="1">
      <c r="A84" s="35" t="s">
        <v>60</v>
      </c>
      <c r="C84" s="50"/>
      <c r="D84" s="51"/>
      <c r="E84" s="52"/>
      <c r="F84" s="60">
        <f>'SE-Conso'!E25</f>
        <v>82318</v>
      </c>
      <c r="G84" s="73"/>
      <c r="H84" s="109">
        <f>'SE-Conso'!E20</f>
        <v>82318</v>
      </c>
      <c r="I84" s="73"/>
      <c r="J84" s="60">
        <f>'SE-Separate'!E25</f>
        <v>82318</v>
      </c>
      <c r="L84" s="60">
        <f>'SE-Separate'!E25</f>
        <v>82318</v>
      </c>
    </row>
    <row r="85" spans="1:12" ht="21" customHeight="1">
      <c r="A85" s="56" t="s">
        <v>89</v>
      </c>
      <c r="C85" s="50"/>
      <c r="D85" s="51" t="s">
        <v>85</v>
      </c>
      <c r="E85" s="52"/>
      <c r="F85" s="60">
        <f>'SE-Conso'!G25</f>
        <v>392750</v>
      </c>
      <c r="G85" s="73"/>
      <c r="H85" s="102">
        <f>'SE-Conso'!G20</f>
        <v>392750</v>
      </c>
      <c r="I85" s="73"/>
      <c r="J85" s="60">
        <f>'SE-Separate'!G25</f>
        <v>392750</v>
      </c>
      <c r="L85" s="60">
        <f>'SE-Separate'!G25</f>
        <v>392750</v>
      </c>
    </row>
    <row r="86" spans="1:12" ht="21" customHeight="1">
      <c r="A86" s="35" t="s">
        <v>2</v>
      </c>
      <c r="C86" s="50"/>
      <c r="D86" s="51"/>
      <c r="E86" s="52"/>
      <c r="F86" s="60"/>
      <c r="G86" s="73"/>
      <c r="H86" s="109"/>
      <c r="I86" s="73"/>
      <c r="J86" s="60"/>
      <c r="L86" s="60"/>
    </row>
    <row r="87" spans="1:12" ht="21" customHeight="1">
      <c r="A87" s="35" t="s">
        <v>72</v>
      </c>
      <c r="C87" s="50"/>
      <c r="D87" s="51"/>
      <c r="E87" s="52"/>
      <c r="F87" s="60">
        <f>'SE-Conso'!I25</f>
        <v>30000</v>
      </c>
      <c r="G87" s="73"/>
      <c r="H87" s="109">
        <f>'SE-Conso'!I20</f>
        <v>30000</v>
      </c>
      <c r="I87" s="73"/>
      <c r="J87" s="60">
        <f>'SE-Separate'!I25</f>
        <v>30000</v>
      </c>
      <c r="K87" s="53"/>
      <c r="L87" s="60">
        <f>'SE-Separate'!I25</f>
        <v>30000</v>
      </c>
    </row>
    <row r="88" spans="1:12" ht="21" customHeight="1">
      <c r="A88" s="35" t="s">
        <v>73</v>
      </c>
      <c r="C88" s="50"/>
      <c r="D88" s="51"/>
      <c r="E88" s="52"/>
      <c r="F88" s="79">
        <f>'SE-Conso'!K25</f>
        <v>309946</v>
      </c>
      <c r="G88" s="73"/>
      <c r="H88" s="110">
        <f>'SE-Conso'!K20</f>
        <v>348434</v>
      </c>
      <c r="I88" s="73"/>
      <c r="J88" s="79">
        <f>'SE-Separate'!K25</f>
        <v>285176</v>
      </c>
      <c r="L88" s="79">
        <f>'SE-Separate'!K20</f>
        <v>306838</v>
      </c>
    </row>
    <row r="89" spans="1:12" ht="21" customHeight="1">
      <c r="A89" s="31" t="s">
        <v>19</v>
      </c>
      <c r="C89" s="50"/>
      <c r="D89" s="51"/>
      <c r="E89" s="52"/>
      <c r="F89" s="58">
        <f>SUM(F83:F88)</f>
        <v>1036463</v>
      </c>
      <c r="G89" s="73"/>
      <c r="H89" s="58">
        <f>SUM(H83:H88)</f>
        <v>1074951</v>
      </c>
      <c r="I89" s="73"/>
      <c r="J89" s="58">
        <f>SUM(J83:J88)</f>
        <v>1011693</v>
      </c>
      <c r="L89" s="58">
        <f>SUM(L83:L88)</f>
        <v>1033355</v>
      </c>
    </row>
    <row r="90" spans="1:12" ht="21" customHeight="1" thickBot="1">
      <c r="A90" s="31" t="s">
        <v>20</v>
      </c>
      <c r="C90" s="50"/>
      <c r="D90" s="51"/>
      <c r="E90" s="52"/>
      <c r="F90" s="62">
        <f>SUM(F66,F89)</f>
        <v>2684004</v>
      </c>
      <c r="G90" s="73"/>
      <c r="H90" s="62">
        <f>SUM(H66,H89)</f>
        <v>2644783</v>
      </c>
      <c r="I90" s="73"/>
      <c r="J90" s="62">
        <f>SUM(J66,J89)</f>
        <v>2668813</v>
      </c>
      <c r="L90" s="62">
        <f>SUM(L66,L89)</f>
        <v>2648601</v>
      </c>
    </row>
    <row r="91" spans="1:12" ht="21" customHeight="1" thickTop="1">
      <c r="A91" s="31"/>
      <c r="C91" s="50"/>
      <c r="D91" s="51"/>
      <c r="E91" s="52"/>
      <c r="F91" s="4">
        <f>SUM(F90-F34)</f>
        <v>0</v>
      </c>
      <c r="G91" s="134"/>
      <c r="H91" s="4">
        <f>SUM(H90-H34)</f>
        <v>0</v>
      </c>
      <c r="I91" s="134"/>
      <c r="J91" s="4">
        <f>SUM(J90-J34)</f>
        <v>0</v>
      </c>
      <c r="K91" s="1"/>
      <c r="L91" s="4">
        <f>SUM(L90-L34)</f>
        <v>0</v>
      </c>
    </row>
    <row r="92" spans="1:9" ht="21" customHeight="1">
      <c r="A92" s="35" t="s">
        <v>4</v>
      </c>
      <c r="C92" s="50"/>
      <c r="G92" s="73"/>
      <c r="I92" s="73"/>
    </row>
    <row r="93" spans="1:9" ht="21" customHeight="1">
      <c r="A93" s="31"/>
      <c r="C93" s="50"/>
      <c r="G93" s="73"/>
      <c r="I93" s="73"/>
    </row>
    <row r="94" spans="1:9" ht="21" customHeight="1">
      <c r="A94" s="80"/>
      <c r="B94" s="81"/>
      <c r="C94" s="82"/>
      <c r="D94" s="82"/>
      <c r="E94" s="53"/>
      <c r="F94" s="82"/>
      <c r="G94" s="73"/>
      <c r="H94" s="82"/>
      <c r="I94" s="73"/>
    </row>
    <row r="95" spans="1:9" ht="21" customHeight="1">
      <c r="A95" s="31"/>
      <c r="C95" s="50"/>
      <c r="D95" s="82"/>
      <c r="E95" s="53"/>
      <c r="F95" s="82"/>
      <c r="G95" s="73"/>
      <c r="H95" s="82"/>
      <c r="I95" s="73"/>
    </row>
    <row r="96" spans="1:9" ht="21" customHeight="1">
      <c r="A96" s="31"/>
      <c r="C96" s="83" t="s">
        <v>29</v>
      </c>
      <c r="E96" s="53"/>
      <c r="F96" s="82"/>
      <c r="G96" s="73"/>
      <c r="H96" s="82"/>
      <c r="I96" s="73"/>
    </row>
    <row r="97" spans="1:5" ht="21" customHeight="1">
      <c r="A97" s="80"/>
      <c r="B97" s="81"/>
      <c r="C97" s="82"/>
      <c r="E97" s="84"/>
    </row>
  </sheetData>
  <sheetProtection/>
  <mergeCells count="6">
    <mergeCell ref="J5:L5"/>
    <mergeCell ref="J73:L73"/>
    <mergeCell ref="F5:H5"/>
    <mergeCell ref="F41:H41"/>
    <mergeCell ref="J41:L41"/>
    <mergeCell ref="F73:H73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6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showGridLines="0" view="pageBreakPreview" zoomScale="85" zoomScaleNormal="70" zoomScaleSheetLayoutView="85" zoomScalePageLayoutView="0" workbookViewId="0" topLeftCell="A1">
      <selection activeCell="B99" sqref="B99"/>
    </sheetView>
  </sheetViews>
  <sheetFormatPr defaultColWidth="9.140625" defaultRowHeight="20.25" customHeight="1"/>
  <cols>
    <col min="1" max="1" width="33.57421875" style="35" customWidth="1"/>
    <col min="2" max="2" width="12.57421875" style="35" customWidth="1"/>
    <col min="3" max="3" width="7.140625" style="35" customWidth="1"/>
    <col min="4" max="4" width="0.85546875" style="35" customWidth="1"/>
    <col min="5" max="5" width="14.421875" style="35" customWidth="1"/>
    <col min="6" max="6" width="0.85546875" style="35" customWidth="1"/>
    <col min="7" max="7" width="14.421875" style="35" customWidth="1"/>
    <col min="8" max="8" width="0.85546875" style="35" customWidth="1"/>
    <col min="9" max="9" width="13.421875" style="35" customWidth="1"/>
    <col min="10" max="10" width="0.85546875" style="35" customWidth="1"/>
    <col min="11" max="11" width="13.421875" style="35" customWidth="1"/>
    <col min="12" max="16384" width="9.140625" style="35" customWidth="1"/>
  </cols>
  <sheetData>
    <row r="1" spans="1:11" ht="20.25" customHeight="1">
      <c r="A1" s="85"/>
      <c r="B1" s="55"/>
      <c r="C1" s="59"/>
      <c r="D1" s="84"/>
      <c r="E1" s="86"/>
      <c r="G1" s="86"/>
      <c r="K1" s="86" t="s">
        <v>52</v>
      </c>
    </row>
    <row r="2" spans="1:7" ht="20.25" customHeight="1">
      <c r="A2" s="31" t="s">
        <v>151</v>
      </c>
      <c r="B2" s="32"/>
      <c r="C2" s="33"/>
      <c r="D2" s="34"/>
      <c r="E2" s="33"/>
      <c r="G2" s="33"/>
    </row>
    <row r="3" spans="1:7" ht="20.25" customHeight="1">
      <c r="A3" s="31" t="s">
        <v>143</v>
      </c>
      <c r="B3" s="34"/>
      <c r="C3" s="34"/>
      <c r="D3" s="34"/>
      <c r="E3" s="34"/>
      <c r="G3" s="34"/>
    </row>
    <row r="4" spans="1:7" ht="20.25" customHeight="1">
      <c r="A4" s="87" t="s">
        <v>205</v>
      </c>
      <c r="C4" s="34"/>
      <c r="D4" s="34"/>
      <c r="E4" s="34"/>
      <c r="G4" s="34"/>
    </row>
    <row r="5" spans="4:11" ht="20.25" customHeight="1">
      <c r="D5" s="48"/>
      <c r="E5" s="39"/>
      <c r="G5" s="39"/>
      <c r="K5" s="88" t="s">
        <v>79</v>
      </c>
    </row>
    <row r="6" spans="4:11" ht="20.25" customHeight="1">
      <c r="D6" s="48"/>
      <c r="E6" s="173" t="s">
        <v>103</v>
      </c>
      <c r="F6" s="173"/>
      <c r="G6" s="173"/>
      <c r="I6" s="172" t="s">
        <v>104</v>
      </c>
      <c r="J6" s="172"/>
      <c r="K6" s="172"/>
    </row>
    <row r="7" spans="3:11" ht="20.25" customHeight="1">
      <c r="C7" s="161" t="s">
        <v>5</v>
      </c>
      <c r="D7" s="48"/>
      <c r="E7" s="42">
        <v>2021</v>
      </c>
      <c r="F7" s="45"/>
      <c r="G7" s="42">
        <v>2020</v>
      </c>
      <c r="I7" s="42">
        <v>2021</v>
      </c>
      <c r="J7" s="45"/>
      <c r="K7" s="42">
        <v>2020</v>
      </c>
    </row>
    <row r="8" spans="1:7" ht="20.25" customHeight="1">
      <c r="A8" s="31" t="s">
        <v>46</v>
      </c>
      <c r="C8" s="44"/>
      <c r="D8" s="41"/>
      <c r="E8" s="89"/>
      <c r="G8" s="89"/>
    </row>
    <row r="9" spans="1:7" ht="20.25" customHeight="1">
      <c r="A9" s="31" t="s">
        <v>21</v>
      </c>
      <c r="C9" s="51"/>
      <c r="D9" s="48"/>
      <c r="E9" s="59"/>
      <c r="G9" s="59"/>
    </row>
    <row r="10" spans="1:11" ht="20.25" customHeight="1">
      <c r="A10" s="35" t="s">
        <v>133</v>
      </c>
      <c r="C10" s="114" t="s">
        <v>166</v>
      </c>
      <c r="D10" s="142"/>
      <c r="E10" s="162">
        <v>54767</v>
      </c>
      <c r="F10" s="137"/>
      <c r="G10" s="162">
        <v>64995</v>
      </c>
      <c r="H10" s="137"/>
      <c r="I10" s="162">
        <v>54344</v>
      </c>
      <c r="J10" s="137"/>
      <c r="K10" s="163">
        <v>64995</v>
      </c>
    </row>
    <row r="11" spans="1:11" ht="20.25" customHeight="1">
      <c r="A11" s="35" t="s">
        <v>134</v>
      </c>
      <c r="C11" s="114" t="s">
        <v>187</v>
      </c>
      <c r="D11" s="142"/>
      <c r="E11" s="162">
        <v>22059</v>
      </c>
      <c r="F11" s="137"/>
      <c r="G11" s="162">
        <v>31158</v>
      </c>
      <c r="H11" s="137"/>
      <c r="I11" s="151">
        <v>12121</v>
      </c>
      <c r="J11" s="137"/>
      <c r="K11" s="152">
        <v>15474</v>
      </c>
    </row>
    <row r="12" spans="1:11" ht="20.25" customHeight="1">
      <c r="A12" s="35" t="s">
        <v>135</v>
      </c>
      <c r="C12" s="114" t="s">
        <v>188</v>
      </c>
      <c r="D12" s="142"/>
      <c r="E12" s="162">
        <v>4014</v>
      </c>
      <c r="F12" s="137"/>
      <c r="G12" s="162">
        <v>6630</v>
      </c>
      <c r="H12" s="137"/>
      <c r="I12" s="149">
        <v>3402</v>
      </c>
      <c r="J12" s="137"/>
      <c r="K12" s="153">
        <v>6630</v>
      </c>
    </row>
    <row r="13" spans="1:11" ht="20.25" customHeight="1">
      <c r="A13" s="31" t="s">
        <v>22</v>
      </c>
      <c r="C13" s="51"/>
      <c r="D13" s="52"/>
      <c r="E13" s="58">
        <f>SUM(E10:E12)</f>
        <v>80840</v>
      </c>
      <c r="F13" s="137"/>
      <c r="G13" s="154">
        <f>SUM(G10:G12)</f>
        <v>102783</v>
      </c>
      <c r="H13" s="137"/>
      <c r="I13" s="154">
        <f>SUM(I10:I12)</f>
        <v>69867</v>
      </c>
      <c r="J13" s="137"/>
      <c r="K13" s="103">
        <f>SUM(K10:K12)</f>
        <v>87099</v>
      </c>
    </row>
    <row r="14" spans="1:11" ht="20.25" customHeight="1">
      <c r="A14" s="31" t="s">
        <v>23</v>
      </c>
      <c r="C14" s="51"/>
      <c r="D14" s="52"/>
      <c r="E14" s="60"/>
      <c r="F14" s="137"/>
      <c r="G14" s="149"/>
      <c r="H14" s="137"/>
      <c r="I14" s="149"/>
      <c r="J14" s="137"/>
      <c r="K14" s="102"/>
    </row>
    <row r="15" spans="1:11" ht="20.25" customHeight="1">
      <c r="A15" s="35" t="s">
        <v>178</v>
      </c>
      <c r="C15" s="114"/>
      <c r="D15" s="142"/>
      <c r="E15" s="60">
        <v>10590</v>
      </c>
      <c r="F15" s="137"/>
      <c r="G15" s="149">
        <v>7032</v>
      </c>
      <c r="H15" s="137"/>
      <c r="I15" s="149">
        <v>6502</v>
      </c>
      <c r="J15" s="137"/>
      <c r="K15" s="153">
        <v>3753</v>
      </c>
    </row>
    <row r="16" spans="1:11" ht="20.25" customHeight="1">
      <c r="A16" s="35" t="s">
        <v>28</v>
      </c>
      <c r="C16" s="114"/>
      <c r="D16" s="142"/>
      <c r="E16" s="60">
        <v>19926</v>
      </c>
      <c r="F16" s="137"/>
      <c r="G16" s="149">
        <v>24169</v>
      </c>
      <c r="H16" s="137"/>
      <c r="I16" s="149">
        <v>18821</v>
      </c>
      <c r="J16" s="137"/>
      <c r="K16" s="153">
        <v>23619</v>
      </c>
    </row>
    <row r="17" spans="1:11" ht="20.25" customHeight="1">
      <c r="A17" s="35" t="s">
        <v>136</v>
      </c>
      <c r="C17" s="114"/>
      <c r="D17" s="142"/>
      <c r="E17" s="60">
        <v>27583</v>
      </c>
      <c r="F17" s="137"/>
      <c r="G17" s="149">
        <v>2342</v>
      </c>
      <c r="H17" s="137"/>
      <c r="I17" s="149">
        <v>27380</v>
      </c>
      <c r="J17" s="137"/>
      <c r="K17" s="102">
        <v>2342</v>
      </c>
    </row>
    <row r="18" spans="1:11" ht="20.25" customHeight="1">
      <c r="A18" s="31" t="s">
        <v>24</v>
      </c>
      <c r="C18" s="51"/>
      <c r="D18" s="52"/>
      <c r="E18" s="58">
        <f>SUM(E15:E17)</f>
        <v>58099</v>
      </c>
      <c r="F18" s="137"/>
      <c r="G18" s="103">
        <f>SUM(G15:G17)</f>
        <v>33543</v>
      </c>
      <c r="H18" s="137"/>
      <c r="I18" s="58">
        <f>SUM(I15:I17)</f>
        <v>52703</v>
      </c>
      <c r="J18" s="163"/>
      <c r="K18" s="58">
        <f>SUM(K15:K17)</f>
        <v>29714</v>
      </c>
    </row>
    <row r="19" spans="1:11" ht="20.25" customHeight="1">
      <c r="A19" s="31" t="s">
        <v>160</v>
      </c>
      <c r="B19" s="31"/>
      <c r="C19" s="51"/>
      <c r="D19" s="52"/>
      <c r="E19" s="60">
        <f>E13-E18</f>
        <v>22741</v>
      </c>
      <c r="F19" s="137"/>
      <c r="G19" s="102">
        <f>G13-G18</f>
        <v>69240</v>
      </c>
      <c r="H19" s="137"/>
      <c r="I19" s="60">
        <f>I13-I18</f>
        <v>17164</v>
      </c>
      <c r="J19" s="163"/>
      <c r="K19" s="60">
        <f>K13-K18</f>
        <v>57385</v>
      </c>
    </row>
    <row r="20" spans="1:11" ht="20.25" customHeight="1">
      <c r="A20" s="35" t="s">
        <v>26</v>
      </c>
      <c r="C20" s="116"/>
      <c r="D20" s="142"/>
      <c r="E20" s="90">
        <v>-22759</v>
      </c>
      <c r="F20" s="137"/>
      <c r="G20" s="155">
        <v>-20207</v>
      </c>
      <c r="H20" s="137"/>
      <c r="I20" s="155">
        <v>-22854</v>
      </c>
      <c r="J20" s="137"/>
      <c r="K20" s="156">
        <v>-20327</v>
      </c>
    </row>
    <row r="21" spans="1:11" ht="20.25" customHeight="1">
      <c r="A21" s="31" t="s">
        <v>207</v>
      </c>
      <c r="B21" s="31"/>
      <c r="C21" s="51"/>
      <c r="D21" s="52"/>
      <c r="E21" s="76">
        <f>SUM(E19:E20)</f>
        <v>-18</v>
      </c>
      <c r="F21" s="137"/>
      <c r="G21" s="151">
        <f>SUM(G19:G20)</f>
        <v>49033</v>
      </c>
      <c r="H21" s="137"/>
      <c r="I21" s="151">
        <f>SUM(I19:I20)</f>
        <v>-5690</v>
      </c>
      <c r="J21" s="137"/>
      <c r="K21" s="152">
        <f>SUM(K19:K20)</f>
        <v>37058</v>
      </c>
    </row>
    <row r="22" spans="1:11" ht="20.25" customHeight="1">
      <c r="A22" s="35" t="s">
        <v>198</v>
      </c>
      <c r="C22" s="114" t="s">
        <v>64</v>
      </c>
      <c r="D22" s="142"/>
      <c r="E22" s="68">
        <v>-1353</v>
      </c>
      <c r="F22" s="137"/>
      <c r="G22" s="147">
        <v>-32673</v>
      </c>
      <c r="H22" s="137"/>
      <c r="I22" s="147">
        <v>-107</v>
      </c>
      <c r="J22" s="137"/>
      <c r="K22" s="157">
        <v>-30278</v>
      </c>
    </row>
    <row r="23" spans="1:11" ht="20.25" customHeight="1">
      <c r="A23" s="31" t="s">
        <v>208</v>
      </c>
      <c r="C23" s="51"/>
      <c r="D23" s="52"/>
      <c r="E23" s="58">
        <f>SUM(E21:E22)</f>
        <v>-1371</v>
      </c>
      <c r="F23" s="137"/>
      <c r="G23" s="103">
        <f>SUM(G21:G22)</f>
        <v>16360</v>
      </c>
      <c r="H23" s="137"/>
      <c r="I23" s="58">
        <f>SUM(I21:I22)</f>
        <v>-5797</v>
      </c>
      <c r="J23" s="163"/>
      <c r="K23" s="58">
        <f>SUM(K21:K22)</f>
        <v>6780</v>
      </c>
    </row>
    <row r="24" spans="1:11" ht="20.25" customHeight="1">
      <c r="A24" s="31"/>
      <c r="C24" s="51"/>
      <c r="D24" s="52"/>
      <c r="E24" s="76"/>
      <c r="G24" s="4"/>
      <c r="I24" s="76"/>
      <c r="J24" s="53"/>
      <c r="K24" s="76"/>
    </row>
    <row r="25" spans="1:11" ht="20.25" customHeight="1">
      <c r="A25" s="91" t="s">
        <v>69</v>
      </c>
      <c r="B25" s="92"/>
      <c r="C25" s="51"/>
      <c r="D25" s="52"/>
      <c r="E25" s="93">
        <v>0</v>
      </c>
      <c r="G25" s="112">
        <v>0</v>
      </c>
      <c r="I25" s="93">
        <v>0</v>
      </c>
      <c r="J25" s="53"/>
      <c r="K25" s="93">
        <v>0</v>
      </c>
    </row>
    <row r="26" spans="1:11" ht="20.25" customHeight="1">
      <c r="A26" s="91"/>
      <c r="B26" s="92"/>
      <c r="C26" s="51"/>
      <c r="D26" s="52"/>
      <c r="E26" s="76"/>
      <c r="G26" s="4"/>
      <c r="I26" s="76"/>
      <c r="J26" s="53"/>
      <c r="K26" s="76"/>
    </row>
    <row r="27" spans="1:11" ht="20.25" customHeight="1" thickBot="1">
      <c r="A27" s="91" t="s">
        <v>54</v>
      </c>
      <c r="B27" s="92"/>
      <c r="C27" s="51"/>
      <c r="D27" s="52"/>
      <c r="E27" s="62">
        <f>SUM(E23:E25)</f>
        <v>-1371</v>
      </c>
      <c r="G27" s="113">
        <f>SUM(G23:G25)</f>
        <v>16360</v>
      </c>
      <c r="I27" s="62">
        <f>SUM(I23:I25)</f>
        <v>-5797</v>
      </c>
      <c r="J27" s="53"/>
      <c r="K27" s="62">
        <f>SUM(K23:K25)</f>
        <v>6780</v>
      </c>
    </row>
    <row r="28" spans="1:11" ht="20.25" customHeight="1" thickTop="1">
      <c r="A28" s="31"/>
      <c r="C28" s="51"/>
      <c r="D28" s="52"/>
      <c r="E28" s="76"/>
      <c r="G28" s="4"/>
      <c r="I28" s="76"/>
      <c r="J28" s="53"/>
      <c r="K28" s="76"/>
    </row>
    <row r="29" spans="1:11" ht="20.25" customHeight="1">
      <c r="A29" s="91" t="s">
        <v>211</v>
      </c>
      <c r="C29" s="130">
        <v>25</v>
      </c>
      <c r="D29" s="145"/>
      <c r="G29" s="1"/>
      <c r="J29" s="55"/>
      <c r="K29" s="55"/>
    </row>
    <row r="30" spans="1:11" ht="20.25" customHeight="1">
      <c r="A30" s="57" t="s">
        <v>212</v>
      </c>
      <c r="B30" s="92"/>
      <c r="C30" s="138"/>
      <c r="D30" s="145"/>
      <c r="E30" s="1"/>
      <c r="F30" s="1"/>
      <c r="G30" s="1"/>
      <c r="H30" s="1"/>
      <c r="I30" s="1"/>
      <c r="J30" s="123"/>
      <c r="K30" s="119"/>
    </row>
    <row r="31" spans="1:11" ht="20.25" customHeight="1" thickBot="1">
      <c r="A31" s="57" t="s">
        <v>214</v>
      </c>
      <c r="B31" s="92"/>
      <c r="C31" s="138"/>
      <c r="D31" s="145"/>
      <c r="E31" s="171">
        <v>-0.006</v>
      </c>
      <c r="F31" s="164"/>
      <c r="G31" s="171">
        <v>0.074</v>
      </c>
      <c r="H31" s="164"/>
      <c r="I31" s="171">
        <v>-0.026</v>
      </c>
      <c r="J31" s="164"/>
      <c r="K31" s="171">
        <v>0.031</v>
      </c>
    </row>
    <row r="32" spans="1:4" s="55" customFormat="1" ht="20.25" customHeight="1" thickTop="1">
      <c r="A32" s="43" t="s">
        <v>127</v>
      </c>
      <c r="B32" s="125"/>
      <c r="C32" s="119"/>
      <c r="D32" s="118"/>
    </row>
    <row r="33" spans="1:11" ht="20.25" customHeight="1" thickBot="1">
      <c r="A33" s="43" t="s">
        <v>126</v>
      </c>
      <c r="B33" s="92"/>
      <c r="C33" s="119"/>
      <c r="D33" s="118"/>
      <c r="E33" s="165">
        <v>221449</v>
      </c>
      <c r="F33" s="137"/>
      <c r="G33" s="165">
        <v>221449</v>
      </c>
      <c r="H33" s="137"/>
      <c r="I33" s="165">
        <v>221449</v>
      </c>
      <c r="J33" s="137"/>
      <c r="K33" s="165">
        <v>221449</v>
      </c>
    </row>
    <row r="34" spans="1:11" ht="20.25" customHeight="1" thickTop="1">
      <c r="A34" s="43" t="s">
        <v>213</v>
      </c>
      <c r="B34" s="92"/>
      <c r="C34" s="119"/>
      <c r="D34" s="118"/>
      <c r="E34" s="124"/>
      <c r="F34" s="55"/>
      <c r="G34" s="119"/>
      <c r="H34" s="55"/>
      <c r="I34" s="124"/>
      <c r="J34" s="123"/>
      <c r="K34" s="119"/>
    </row>
    <row r="35" spans="1:11" ht="20.25" customHeight="1" thickBot="1">
      <c r="A35" s="57" t="s">
        <v>214</v>
      </c>
      <c r="B35" s="92"/>
      <c r="C35" s="119"/>
      <c r="D35" s="118"/>
      <c r="E35" s="171">
        <v>-0.006</v>
      </c>
      <c r="F35" s="164"/>
      <c r="G35" s="171">
        <v>0.074</v>
      </c>
      <c r="H35" s="164"/>
      <c r="I35" s="171">
        <v>-0.026</v>
      </c>
      <c r="J35" s="164"/>
      <c r="K35" s="171">
        <v>0.031</v>
      </c>
    </row>
    <row r="36" spans="1:4" s="55" customFormat="1" ht="20.25" customHeight="1" thickTop="1">
      <c r="A36" s="43" t="s">
        <v>127</v>
      </c>
      <c r="B36" s="125"/>
      <c r="C36" s="119"/>
      <c r="D36" s="118"/>
    </row>
    <row r="37" spans="1:11" ht="20.25" customHeight="1" thickBot="1">
      <c r="A37" s="43" t="s">
        <v>126</v>
      </c>
      <c r="B37" s="92"/>
      <c r="C37" s="119"/>
      <c r="D37" s="118"/>
      <c r="E37" s="165">
        <v>221449</v>
      </c>
      <c r="F37" s="137"/>
      <c r="G37" s="165">
        <v>221449</v>
      </c>
      <c r="H37" s="137"/>
      <c r="I37" s="165">
        <v>221449</v>
      </c>
      <c r="J37" s="137"/>
      <c r="K37" s="165">
        <v>221449</v>
      </c>
    </row>
    <row r="38" spans="3:7" ht="20.25" customHeight="1" thickTop="1">
      <c r="C38" s="94"/>
      <c r="D38" s="52"/>
      <c r="E38" s="94"/>
      <c r="G38" s="94"/>
    </row>
    <row r="39" spans="1:9" ht="20.25" customHeight="1">
      <c r="A39" s="35" t="s">
        <v>4</v>
      </c>
      <c r="C39" s="95"/>
      <c r="D39" s="50"/>
      <c r="E39" s="95"/>
      <c r="G39" s="95"/>
      <c r="I39" s="76"/>
    </row>
    <row r="40" spans="1:11" ht="20.25" customHeight="1">
      <c r="A40" s="85"/>
      <c r="B40" s="55"/>
      <c r="C40" s="59"/>
      <c r="D40" s="84"/>
      <c r="E40" s="86"/>
      <c r="G40" s="86"/>
      <c r="K40" s="86" t="s">
        <v>52</v>
      </c>
    </row>
    <row r="41" spans="1:7" ht="20.25" customHeight="1">
      <c r="A41" s="31" t="s">
        <v>151</v>
      </c>
      <c r="B41" s="32"/>
      <c r="C41" s="33"/>
      <c r="D41" s="34"/>
      <c r="E41" s="33"/>
      <c r="G41" s="33"/>
    </row>
    <row r="42" spans="1:7" ht="20.25" customHeight="1">
      <c r="A42" s="31" t="s">
        <v>143</v>
      </c>
      <c r="B42" s="34"/>
      <c r="C42" s="34"/>
      <c r="D42" s="34"/>
      <c r="E42" s="34"/>
      <c r="G42" s="34"/>
    </row>
    <row r="43" spans="1:7" ht="20.25" customHeight="1">
      <c r="A43" s="87" t="s">
        <v>206</v>
      </c>
      <c r="C43" s="34"/>
      <c r="D43" s="34"/>
      <c r="E43" s="34"/>
      <c r="G43" s="34"/>
    </row>
    <row r="44" spans="4:11" ht="20.25" customHeight="1">
      <c r="D44" s="48"/>
      <c r="E44" s="39"/>
      <c r="G44" s="39"/>
      <c r="K44" s="88" t="s">
        <v>79</v>
      </c>
    </row>
    <row r="45" spans="4:11" ht="20.25" customHeight="1">
      <c r="D45" s="48"/>
      <c r="E45" s="173" t="s">
        <v>103</v>
      </c>
      <c r="F45" s="173"/>
      <c r="G45" s="173"/>
      <c r="I45" s="172" t="s">
        <v>104</v>
      </c>
      <c r="J45" s="172"/>
      <c r="K45" s="172"/>
    </row>
    <row r="46" spans="3:11" ht="20.25" customHeight="1">
      <c r="C46" s="161" t="s">
        <v>5</v>
      </c>
      <c r="D46" s="48"/>
      <c r="E46" s="42">
        <v>2021</v>
      </c>
      <c r="F46" s="45"/>
      <c r="G46" s="42">
        <v>2020</v>
      </c>
      <c r="I46" s="42">
        <v>2021</v>
      </c>
      <c r="J46" s="45"/>
      <c r="K46" s="42">
        <v>2020</v>
      </c>
    </row>
    <row r="47" spans="1:7" ht="20.25" customHeight="1">
      <c r="A47" s="31" t="s">
        <v>46</v>
      </c>
      <c r="C47" s="44"/>
      <c r="D47" s="41"/>
      <c r="E47" s="89"/>
      <c r="G47" s="89"/>
    </row>
    <row r="48" spans="1:7" ht="20.25" customHeight="1">
      <c r="A48" s="31" t="s">
        <v>21</v>
      </c>
      <c r="C48" s="51"/>
      <c r="D48" s="48"/>
      <c r="E48" s="59"/>
      <c r="G48" s="59"/>
    </row>
    <row r="49" spans="1:11" ht="20.25" customHeight="1">
      <c r="A49" s="35" t="s">
        <v>133</v>
      </c>
      <c r="C49" s="114" t="s">
        <v>166</v>
      </c>
      <c r="D49" s="142"/>
      <c r="E49" s="162">
        <v>169700</v>
      </c>
      <c r="F49" s="137"/>
      <c r="G49" s="162">
        <v>190906</v>
      </c>
      <c r="H49" s="137"/>
      <c r="I49" s="162">
        <v>169189</v>
      </c>
      <c r="J49" s="137"/>
      <c r="K49" s="163">
        <v>190906</v>
      </c>
    </row>
    <row r="50" spans="1:11" ht="20.25" customHeight="1">
      <c r="A50" s="35" t="s">
        <v>134</v>
      </c>
      <c r="C50" s="114" t="s">
        <v>187</v>
      </c>
      <c r="D50" s="142"/>
      <c r="E50" s="162">
        <v>70107</v>
      </c>
      <c r="F50" s="137"/>
      <c r="G50" s="162">
        <v>90519</v>
      </c>
      <c r="H50" s="137"/>
      <c r="I50" s="151">
        <v>37515</v>
      </c>
      <c r="J50" s="137"/>
      <c r="K50" s="152">
        <v>46280</v>
      </c>
    </row>
    <row r="51" spans="1:11" ht="20.25" customHeight="1">
      <c r="A51" s="35" t="s">
        <v>135</v>
      </c>
      <c r="C51" s="114" t="s">
        <v>188</v>
      </c>
      <c r="D51" s="142"/>
      <c r="E51" s="162">
        <v>16221</v>
      </c>
      <c r="F51" s="137"/>
      <c r="G51" s="162">
        <v>24018</v>
      </c>
      <c r="H51" s="137"/>
      <c r="I51" s="149">
        <v>45403</v>
      </c>
      <c r="J51" s="137"/>
      <c r="K51" s="153">
        <v>73976</v>
      </c>
    </row>
    <row r="52" spans="1:11" ht="20.25" customHeight="1">
      <c r="A52" s="31" t="s">
        <v>22</v>
      </c>
      <c r="C52" s="114"/>
      <c r="D52" s="142"/>
      <c r="E52" s="58">
        <f>SUM(E49:E51)</f>
        <v>256028</v>
      </c>
      <c r="F52" s="137"/>
      <c r="G52" s="154">
        <f>SUM(G49:G51)</f>
        <v>305443</v>
      </c>
      <c r="H52" s="137"/>
      <c r="I52" s="154">
        <f>SUM(I49:I51)</f>
        <v>252107</v>
      </c>
      <c r="J52" s="137"/>
      <c r="K52" s="103">
        <f>SUM(K49:K51)</f>
        <v>311162</v>
      </c>
    </row>
    <row r="53" spans="1:11" ht="20.25" customHeight="1">
      <c r="A53" s="31" t="s">
        <v>23</v>
      </c>
      <c r="C53" s="114"/>
      <c r="D53" s="142"/>
      <c r="E53" s="60"/>
      <c r="F53" s="137"/>
      <c r="G53" s="149"/>
      <c r="H53" s="137"/>
      <c r="I53" s="149"/>
      <c r="J53" s="137"/>
      <c r="K53" s="102"/>
    </row>
    <row r="54" spans="1:11" ht="20.25" customHeight="1">
      <c r="A54" s="35" t="s">
        <v>178</v>
      </c>
      <c r="C54" s="114"/>
      <c r="D54" s="142"/>
      <c r="E54" s="60">
        <v>30586</v>
      </c>
      <c r="F54" s="137"/>
      <c r="G54" s="149">
        <v>27180</v>
      </c>
      <c r="H54" s="137"/>
      <c r="I54" s="149">
        <v>17537</v>
      </c>
      <c r="J54" s="137"/>
      <c r="K54" s="153">
        <v>17590</v>
      </c>
    </row>
    <row r="55" spans="1:11" ht="20.25" customHeight="1">
      <c r="A55" s="35" t="s">
        <v>28</v>
      </c>
      <c r="C55" s="114"/>
      <c r="D55" s="142"/>
      <c r="E55" s="60">
        <v>58827</v>
      </c>
      <c r="F55" s="137"/>
      <c r="G55" s="149">
        <v>70128</v>
      </c>
      <c r="H55" s="137"/>
      <c r="I55" s="149">
        <v>56353</v>
      </c>
      <c r="J55" s="137"/>
      <c r="K55" s="153">
        <v>68532</v>
      </c>
    </row>
    <row r="56" spans="1:11" ht="20.25" customHeight="1">
      <c r="A56" s="35" t="s">
        <v>136</v>
      </c>
      <c r="C56" s="114" t="s">
        <v>137</v>
      </c>
      <c r="D56" s="142"/>
      <c r="E56" s="60">
        <v>96188</v>
      </c>
      <c r="F56" s="137"/>
      <c r="G56" s="149">
        <v>47425</v>
      </c>
      <c r="H56" s="137"/>
      <c r="I56" s="149">
        <v>95120</v>
      </c>
      <c r="J56" s="137"/>
      <c r="K56" s="102">
        <v>47425</v>
      </c>
    </row>
    <row r="57" spans="1:11" ht="20.25" customHeight="1">
      <c r="A57" s="31" t="s">
        <v>24</v>
      </c>
      <c r="C57" s="51"/>
      <c r="D57" s="52"/>
      <c r="E57" s="58">
        <f>SUM(E54:E56)</f>
        <v>185601</v>
      </c>
      <c r="F57" s="137"/>
      <c r="G57" s="103">
        <f>SUM(G54:G56)</f>
        <v>144733</v>
      </c>
      <c r="H57" s="137"/>
      <c r="I57" s="58">
        <f>SUM(I54:I56)</f>
        <v>169010</v>
      </c>
      <c r="J57" s="163"/>
      <c r="K57" s="58">
        <f>SUM(K54:K56)</f>
        <v>133547</v>
      </c>
    </row>
    <row r="58" spans="1:11" ht="20.25" customHeight="1">
      <c r="A58" s="31" t="s">
        <v>160</v>
      </c>
      <c r="B58" s="31"/>
      <c r="C58" s="51"/>
      <c r="D58" s="52"/>
      <c r="E58" s="60">
        <f>E52-E57</f>
        <v>70427</v>
      </c>
      <c r="F58" s="137"/>
      <c r="G58" s="102">
        <f>G52-G57</f>
        <v>160710</v>
      </c>
      <c r="H58" s="137"/>
      <c r="I58" s="60">
        <f>I52-I57</f>
        <v>83097</v>
      </c>
      <c r="J58" s="163"/>
      <c r="K58" s="60">
        <f>K52-K57</f>
        <v>177615</v>
      </c>
    </row>
    <row r="59" spans="1:11" ht="20.25" customHeight="1">
      <c r="A59" s="35" t="s">
        <v>26</v>
      </c>
      <c r="C59" s="116"/>
      <c r="D59" s="142"/>
      <c r="E59" s="90">
        <v>-66030</v>
      </c>
      <c r="F59" s="137"/>
      <c r="G59" s="155">
        <v>-66901</v>
      </c>
      <c r="H59" s="137"/>
      <c r="I59" s="155">
        <v>-66442</v>
      </c>
      <c r="J59" s="137"/>
      <c r="K59" s="156">
        <v>-67394</v>
      </c>
    </row>
    <row r="60" spans="1:11" ht="20.25" customHeight="1">
      <c r="A60" s="31" t="s">
        <v>192</v>
      </c>
      <c r="B60" s="31"/>
      <c r="C60" s="51"/>
      <c r="D60" s="52"/>
      <c r="E60" s="76">
        <f>SUM(E58:E59)</f>
        <v>4397</v>
      </c>
      <c r="F60" s="137"/>
      <c r="G60" s="151">
        <f>SUM(G58:G59)</f>
        <v>93809</v>
      </c>
      <c r="H60" s="137"/>
      <c r="I60" s="151">
        <f>SUM(I58:I59)</f>
        <v>16655</v>
      </c>
      <c r="J60" s="137"/>
      <c r="K60" s="152">
        <f>SUM(K58:K59)</f>
        <v>110221</v>
      </c>
    </row>
    <row r="61" spans="1:11" ht="20.25" customHeight="1">
      <c r="A61" s="35" t="s">
        <v>198</v>
      </c>
      <c r="C61" s="114" t="s">
        <v>64</v>
      </c>
      <c r="D61" s="142"/>
      <c r="E61" s="68">
        <v>-3024</v>
      </c>
      <c r="F61" s="137"/>
      <c r="G61" s="147">
        <v>-41932</v>
      </c>
      <c r="H61" s="137"/>
      <c r="I61" s="147">
        <v>1544</v>
      </c>
      <c r="J61" s="137"/>
      <c r="K61" s="157">
        <v>-35234</v>
      </c>
    </row>
    <row r="62" spans="1:11" ht="20.25" customHeight="1">
      <c r="A62" s="31" t="s">
        <v>53</v>
      </c>
      <c r="C62" s="51"/>
      <c r="D62" s="52"/>
      <c r="E62" s="58">
        <f>SUM(E60:E61)</f>
        <v>1373</v>
      </c>
      <c r="F62" s="137"/>
      <c r="G62" s="103">
        <f>SUM(G60:G61)</f>
        <v>51877</v>
      </c>
      <c r="H62" s="137"/>
      <c r="I62" s="58">
        <f>SUM(I60:I61)</f>
        <v>18199</v>
      </c>
      <c r="J62" s="163"/>
      <c r="K62" s="58">
        <f>SUM(K60:K61)</f>
        <v>74987</v>
      </c>
    </row>
    <row r="63" spans="1:11" ht="20.25" customHeight="1">
      <c r="A63" s="31"/>
      <c r="C63" s="51"/>
      <c r="D63" s="52"/>
      <c r="E63" s="76"/>
      <c r="G63" s="4"/>
      <c r="I63" s="76"/>
      <c r="J63" s="53"/>
      <c r="K63" s="76"/>
    </row>
    <row r="64" spans="1:11" ht="20.25" customHeight="1">
      <c r="A64" s="91" t="s">
        <v>69</v>
      </c>
      <c r="B64" s="92"/>
      <c r="C64" s="51"/>
      <c r="D64" s="52"/>
      <c r="E64" s="93">
        <v>0</v>
      </c>
      <c r="G64" s="112">
        <v>0</v>
      </c>
      <c r="I64" s="93">
        <v>0</v>
      </c>
      <c r="J64" s="53"/>
      <c r="K64" s="93">
        <v>0</v>
      </c>
    </row>
    <row r="65" spans="1:11" ht="20.25" customHeight="1">
      <c r="A65" s="91"/>
      <c r="B65" s="92"/>
      <c r="C65" s="51"/>
      <c r="D65" s="52"/>
      <c r="E65" s="76"/>
      <c r="G65" s="4"/>
      <c r="I65" s="76"/>
      <c r="J65" s="53"/>
      <c r="K65" s="76"/>
    </row>
    <row r="66" spans="1:11" ht="20.25" customHeight="1" thickBot="1">
      <c r="A66" s="91" t="s">
        <v>54</v>
      </c>
      <c r="B66" s="92"/>
      <c r="C66" s="51"/>
      <c r="D66" s="52"/>
      <c r="E66" s="62">
        <f>SUM(E62:E64)</f>
        <v>1373</v>
      </c>
      <c r="G66" s="113">
        <f>SUM(G62:G64)</f>
        <v>51877</v>
      </c>
      <c r="I66" s="62">
        <f>SUM(I62:I64)</f>
        <v>18199</v>
      </c>
      <c r="J66" s="53"/>
      <c r="K66" s="62">
        <f>SUM(K62:K64)</f>
        <v>74987</v>
      </c>
    </row>
    <row r="67" spans="1:11" ht="20.25" customHeight="1" thickTop="1">
      <c r="A67" s="31"/>
      <c r="C67" s="51"/>
      <c r="D67" s="52"/>
      <c r="E67" s="76"/>
      <c r="G67" s="4"/>
      <c r="I67" s="76"/>
      <c r="J67" s="53"/>
      <c r="K67" s="76"/>
    </row>
    <row r="68" spans="1:11" ht="20.25" customHeight="1">
      <c r="A68" s="91" t="s">
        <v>68</v>
      </c>
      <c r="C68" s="130">
        <v>25</v>
      </c>
      <c r="D68" s="145"/>
      <c r="G68" s="1"/>
      <c r="J68" s="55"/>
      <c r="K68" s="55"/>
    </row>
    <row r="69" spans="1:11" ht="20.25" customHeight="1">
      <c r="A69" s="57" t="s">
        <v>99</v>
      </c>
      <c r="B69" s="92"/>
      <c r="C69" s="138"/>
      <c r="D69" s="145"/>
      <c r="E69" s="1"/>
      <c r="F69" s="1"/>
      <c r="G69" s="1"/>
      <c r="H69" s="1"/>
      <c r="I69" s="1"/>
      <c r="J69" s="123"/>
      <c r="K69" s="119"/>
    </row>
    <row r="70" spans="1:11" ht="20.25" customHeight="1" thickBot="1">
      <c r="A70" s="57" t="s">
        <v>125</v>
      </c>
      <c r="B70" s="92"/>
      <c r="C70" s="138"/>
      <c r="D70" s="145"/>
      <c r="E70" s="171">
        <v>0.006</v>
      </c>
      <c r="F70" s="164"/>
      <c r="G70" s="171">
        <v>0.234</v>
      </c>
      <c r="H70" s="164"/>
      <c r="I70" s="171">
        <v>0.082</v>
      </c>
      <c r="J70" s="164"/>
      <c r="K70" s="171">
        <v>0.339</v>
      </c>
    </row>
    <row r="71" spans="1:4" s="55" customFormat="1" ht="20.25" customHeight="1" thickTop="1">
      <c r="A71" s="43" t="s">
        <v>127</v>
      </c>
      <c r="B71" s="125"/>
      <c r="C71" s="119"/>
      <c r="D71" s="118"/>
    </row>
    <row r="72" spans="1:11" ht="20.25" customHeight="1" thickBot="1">
      <c r="A72" s="43" t="s">
        <v>126</v>
      </c>
      <c r="B72" s="92"/>
      <c r="C72" s="119"/>
      <c r="D72" s="118"/>
      <c r="E72" s="165">
        <v>221449</v>
      </c>
      <c r="F72" s="137"/>
      <c r="G72" s="165">
        <v>221449</v>
      </c>
      <c r="H72" s="137"/>
      <c r="I72" s="165">
        <v>221449</v>
      </c>
      <c r="J72" s="137"/>
      <c r="K72" s="165">
        <v>221449</v>
      </c>
    </row>
    <row r="73" spans="1:11" ht="20.25" customHeight="1" thickTop="1">
      <c r="A73" s="43" t="s">
        <v>100</v>
      </c>
      <c r="B73" s="92"/>
      <c r="C73" s="119"/>
      <c r="D73" s="118"/>
      <c r="E73" s="124"/>
      <c r="F73" s="55"/>
      <c r="G73" s="119"/>
      <c r="H73" s="55"/>
      <c r="I73" s="124"/>
      <c r="J73" s="123"/>
      <c r="K73" s="119"/>
    </row>
    <row r="74" spans="1:11" ht="20.25" customHeight="1" thickBot="1">
      <c r="A74" s="57" t="s">
        <v>125</v>
      </c>
      <c r="B74" s="92"/>
      <c r="C74" s="119"/>
      <c r="D74" s="118"/>
      <c r="E74" s="171">
        <v>0.006</v>
      </c>
      <c r="F74" s="164"/>
      <c r="G74" s="171">
        <v>0.234</v>
      </c>
      <c r="H74" s="164"/>
      <c r="I74" s="171">
        <v>0.082</v>
      </c>
      <c r="J74" s="164"/>
      <c r="K74" s="171">
        <v>0.339</v>
      </c>
    </row>
    <row r="75" spans="1:4" s="55" customFormat="1" ht="20.25" customHeight="1" thickTop="1">
      <c r="A75" s="43" t="s">
        <v>127</v>
      </c>
      <c r="B75" s="125"/>
      <c r="C75" s="119"/>
      <c r="D75" s="118"/>
    </row>
    <row r="76" spans="1:11" ht="20.25" customHeight="1" thickBot="1">
      <c r="A76" s="43" t="s">
        <v>126</v>
      </c>
      <c r="B76" s="92"/>
      <c r="C76" s="119"/>
      <c r="D76" s="118"/>
      <c r="E76" s="165">
        <v>222339</v>
      </c>
      <c r="F76" s="137"/>
      <c r="G76" s="165">
        <v>221449</v>
      </c>
      <c r="H76" s="137"/>
      <c r="I76" s="165">
        <v>222339</v>
      </c>
      <c r="J76" s="137"/>
      <c r="K76" s="165">
        <v>221449</v>
      </c>
    </row>
    <row r="77" spans="3:7" ht="20.25" customHeight="1" thickTop="1">
      <c r="C77" s="94"/>
      <c r="D77" s="52"/>
      <c r="E77" s="94"/>
      <c r="G77" s="94"/>
    </row>
    <row r="78" spans="1:9" ht="20.25" customHeight="1">
      <c r="A78" s="35" t="s">
        <v>4</v>
      </c>
      <c r="C78" s="95"/>
      <c r="D78" s="50"/>
      <c r="E78" s="95"/>
      <c r="G78" s="95"/>
      <c r="I78" s="76"/>
    </row>
    <row r="79" spans="1:11" ht="20.25" customHeight="1">
      <c r="A79" s="85"/>
      <c r="B79" s="55"/>
      <c r="C79" s="59"/>
      <c r="D79" s="84"/>
      <c r="E79" s="86"/>
      <c r="G79" s="86"/>
      <c r="K79" s="86" t="s">
        <v>52</v>
      </c>
    </row>
    <row r="80" spans="1:7" ht="20.25" customHeight="1">
      <c r="A80" s="31" t="s">
        <v>151</v>
      </c>
      <c r="B80" s="32"/>
      <c r="C80" s="33"/>
      <c r="D80" s="34"/>
      <c r="E80" s="33"/>
      <c r="G80" s="33"/>
    </row>
    <row r="81" spans="1:7" ht="20.25" customHeight="1">
      <c r="A81" s="91" t="s">
        <v>157</v>
      </c>
      <c r="B81" s="57"/>
      <c r="C81" s="96"/>
      <c r="D81" s="97"/>
      <c r="E81" s="96"/>
      <c r="G81" s="96"/>
    </row>
    <row r="82" spans="1:7" ht="20.25" customHeight="1">
      <c r="A82" s="87" t="s">
        <v>206</v>
      </c>
      <c r="C82" s="34"/>
      <c r="D82" s="34"/>
      <c r="E82" s="34"/>
      <c r="G82" s="34"/>
    </row>
    <row r="83" spans="4:11" ht="20.25" customHeight="1">
      <c r="D83" s="48"/>
      <c r="E83" s="39"/>
      <c r="G83" s="39"/>
      <c r="K83" s="88" t="s">
        <v>51</v>
      </c>
    </row>
    <row r="84" spans="4:11" ht="20.25" customHeight="1">
      <c r="D84" s="48"/>
      <c r="E84" s="173" t="s">
        <v>103</v>
      </c>
      <c r="F84" s="173"/>
      <c r="G84" s="173"/>
      <c r="I84" s="172" t="s">
        <v>104</v>
      </c>
      <c r="J84" s="172"/>
      <c r="K84" s="172"/>
    </row>
    <row r="85" spans="3:11" ht="20.25" customHeight="1">
      <c r="C85" s="161" t="s">
        <v>5</v>
      </c>
      <c r="D85" s="48"/>
      <c r="E85" s="42">
        <v>2021</v>
      </c>
      <c r="F85" s="45"/>
      <c r="G85" s="42">
        <v>2020</v>
      </c>
      <c r="I85" s="42">
        <v>2021</v>
      </c>
      <c r="J85" s="45"/>
      <c r="K85" s="42">
        <v>2020</v>
      </c>
    </row>
    <row r="86" spans="1:7" ht="20.25" customHeight="1">
      <c r="A86" s="31" t="s">
        <v>96</v>
      </c>
      <c r="C86" s="40"/>
      <c r="D86" s="48"/>
      <c r="E86" s="47"/>
      <c r="G86" s="47"/>
    </row>
    <row r="87" spans="1:11" ht="20.25" customHeight="1">
      <c r="A87" s="57" t="s">
        <v>192</v>
      </c>
      <c r="B87" s="98"/>
      <c r="C87" s="57"/>
      <c r="D87" s="57"/>
      <c r="E87" s="68">
        <f>E60</f>
        <v>4397</v>
      </c>
      <c r="G87" s="68">
        <f>G60</f>
        <v>93809</v>
      </c>
      <c r="I87" s="68">
        <f>I60</f>
        <v>16655</v>
      </c>
      <c r="J87" s="68"/>
      <c r="K87" s="68">
        <f>K60</f>
        <v>110221</v>
      </c>
    </row>
    <row r="88" spans="1:11" ht="20.25" customHeight="1">
      <c r="A88" s="57" t="s">
        <v>105</v>
      </c>
      <c r="B88" s="98"/>
      <c r="C88" s="57"/>
      <c r="D88" s="57"/>
      <c r="E88" s="70"/>
      <c r="G88" s="70"/>
      <c r="I88" s="70"/>
      <c r="J88" s="68"/>
      <c r="K88" s="70"/>
    </row>
    <row r="89" spans="1:10" ht="20.25" customHeight="1">
      <c r="A89" s="57" t="s">
        <v>106</v>
      </c>
      <c r="B89" s="98"/>
      <c r="C89" s="57"/>
      <c r="D89" s="57"/>
      <c r="J89" s="68"/>
    </row>
    <row r="90" spans="1:11" ht="20.25" customHeight="1">
      <c r="A90" s="57" t="s">
        <v>74</v>
      </c>
      <c r="B90" s="57"/>
      <c r="C90" s="138"/>
      <c r="D90" s="138"/>
      <c r="E90" s="105">
        <v>8781</v>
      </c>
      <c r="F90" s="138"/>
      <c r="G90" s="158">
        <v>7999</v>
      </c>
      <c r="H90" s="138"/>
      <c r="I90" s="158">
        <v>7793</v>
      </c>
      <c r="J90" s="138"/>
      <c r="K90" s="159">
        <v>7483</v>
      </c>
    </row>
    <row r="91" spans="1:11" ht="20.25" customHeight="1">
      <c r="A91" s="98" t="s">
        <v>217</v>
      </c>
      <c r="B91" s="98"/>
      <c r="C91" s="138"/>
      <c r="D91" s="138"/>
      <c r="E91" s="105">
        <v>96188</v>
      </c>
      <c r="F91" s="138"/>
      <c r="G91" s="158">
        <v>47314</v>
      </c>
      <c r="H91" s="138"/>
      <c r="I91" s="158">
        <v>95120</v>
      </c>
      <c r="J91" s="138"/>
      <c r="K91" s="158">
        <v>47314</v>
      </c>
    </row>
    <row r="92" spans="1:11" ht="20.25" customHeight="1">
      <c r="A92" s="146" t="s">
        <v>181</v>
      </c>
      <c r="B92" s="98"/>
      <c r="C92" s="114">
        <v>10</v>
      </c>
      <c r="D92" s="138"/>
      <c r="E92" s="105">
        <v>-109</v>
      </c>
      <c r="F92" s="138"/>
      <c r="G92" s="158">
        <v>-26</v>
      </c>
      <c r="H92" s="138"/>
      <c r="I92" s="158">
        <v>-109</v>
      </c>
      <c r="J92" s="138"/>
      <c r="K92" s="159">
        <v>-26</v>
      </c>
    </row>
    <row r="93" spans="1:11" ht="20.25" customHeight="1">
      <c r="A93" s="57" t="s">
        <v>161</v>
      </c>
      <c r="B93" s="98"/>
      <c r="C93" s="114">
        <v>10</v>
      </c>
      <c r="D93" s="138"/>
      <c r="E93" s="105">
        <v>-5</v>
      </c>
      <c r="F93" s="138"/>
      <c r="G93" s="159">
        <v>-1154</v>
      </c>
      <c r="H93" s="138"/>
      <c r="I93" s="158">
        <v>-5</v>
      </c>
      <c r="J93" s="138"/>
      <c r="K93" s="159">
        <v>-1154</v>
      </c>
    </row>
    <row r="94" spans="1:11" ht="20.25" customHeight="1">
      <c r="A94" s="57" t="s">
        <v>209</v>
      </c>
      <c r="B94" s="98"/>
      <c r="C94" s="114"/>
      <c r="D94" s="138"/>
      <c r="E94" s="105">
        <v>-1</v>
      </c>
      <c r="F94" s="138"/>
      <c r="G94" s="159">
        <v>139</v>
      </c>
      <c r="H94" s="138"/>
      <c r="I94" s="158">
        <v>-1</v>
      </c>
      <c r="J94" s="138"/>
      <c r="K94" s="159">
        <v>139</v>
      </c>
    </row>
    <row r="95" spans="1:3" ht="20.25" customHeight="1">
      <c r="A95" s="98" t="s">
        <v>75</v>
      </c>
      <c r="B95" s="57"/>
      <c r="C95" s="114"/>
    </row>
    <row r="96" spans="1:11" ht="20.25" customHeight="1">
      <c r="A96" s="98" t="s">
        <v>95</v>
      </c>
      <c r="B96" s="98"/>
      <c r="C96" s="114"/>
      <c r="D96" s="138"/>
      <c r="E96" s="159">
        <v>-15460</v>
      </c>
      <c r="F96" s="159"/>
      <c r="G96" s="159">
        <v>-13960</v>
      </c>
      <c r="H96" s="159"/>
      <c r="I96" s="159">
        <v>-15460</v>
      </c>
      <c r="J96" s="138"/>
      <c r="K96" s="159">
        <v>-13960</v>
      </c>
    </row>
    <row r="97" spans="1:11" ht="20.25" customHeight="1">
      <c r="A97" s="57" t="s">
        <v>167</v>
      </c>
      <c r="B97" s="98"/>
      <c r="C97" s="138"/>
      <c r="D97" s="138"/>
      <c r="E97" s="159">
        <v>-268</v>
      </c>
      <c r="F97" s="159"/>
      <c r="G97" s="159">
        <v>-184</v>
      </c>
      <c r="H97" s="159"/>
      <c r="I97" s="159">
        <v>-261</v>
      </c>
      <c r="J97" s="138"/>
      <c r="K97" s="159">
        <v>-178</v>
      </c>
    </row>
    <row r="98" spans="1:11" ht="20.25" customHeight="1">
      <c r="A98" s="148" t="s">
        <v>66</v>
      </c>
      <c r="B98" s="98"/>
      <c r="C98" s="138"/>
      <c r="D98" s="138"/>
      <c r="E98" s="159">
        <v>1212</v>
      </c>
      <c r="F98" s="159"/>
      <c r="G98" s="159">
        <v>921</v>
      </c>
      <c r="H98" s="159"/>
      <c r="I98" s="159">
        <v>1124</v>
      </c>
      <c r="J98" s="138"/>
      <c r="K98" s="157">
        <v>851</v>
      </c>
    </row>
    <row r="99" spans="1:11" ht="20.25" customHeight="1">
      <c r="A99" s="146" t="s">
        <v>180</v>
      </c>
      <c r="B99" s="98"/>
      <c r="C99" s="114" t="s">
        <v>188</v>
      </c>
      <c r="D99" s="138"/>
      <c r="E99" s="159">
        <v>0</v>
      </c>
      <c r="F99" s="159"/>
      <c r="G99" s="159">
        <v>0</v>
      </c>
      <c r="H99" s="159"/>
      <c r="I99" s="159">
        <v>-30000</v>
      </c>
      <c r="J99" s="138"/>
      <c r="K99" s="157">
        <v>-50000</v>
      </c>
    </row>
    <row r="100" spans="1:11" ht="20.25" customHeight="1">
      <c r="A100" s="98" t="s">
        <v>78</v>
      </c>
      <c r="B100" s="98"/>
      <c r="C100" s="138"/>
      <c r="D100" s="138"/>
      <c r="E100" s="156">
        <v>66030</v>
      </c>
      <c r="F100" s="159"/>
      <c r="G100" s="156">
        <v>66901</v>
      </c>
      <c r="H100" s="159"/>
      <c r="I100" s="156">
        <v>66442</v>
      </c>
      <c r="J100" s="138"/>
      <c r="K100" s="156">
        <v>67394</v>
      </c>
    </row>
    <row r="101" spans="1:7" ht="20.25" customHeight="1">
      <c r="A101" s="57" t="s">
        <v>71</v>
      </c>
      <c r="B101" s="98"/>
      <c r="C101" s="57"/>
      <c r="D101" s="57"/>
      <c r="G101" s="1"/>
    </row>
    <row r="102" spans="1:11" ht="20.25" customHeight="1">
      <c r="A102" s="57" t="s">
        <v>37</v>
      </c>
      <c r="B102" s="98"/>
      <c r="C102" s="57"/>
      <c r="D102" s="57"/>
      <c r="E102" s="68">
        <f>SUM(E87:E100)</f>
        <v>160765</v>
      </c>
      <c r="G102" s="68">
        <f>SUM(G87:G100)</f>
        <v>201759</v>
      </c>
      <c r="I102" s="68">
        <f>SUM(I87:I100)</f>
        <v>141298</v>
      </c>
      <c r="J102" s="68"/>
      <c r="K102" s="68">
        <f>SUM(K87:K100)</f>
        <v>168084</v>
      </c>
    </row>
    <row r="103" spans="1:11" ht="20.25" customHeight="1">
      <c r="A103" s="57" t="s">
        <v>38</v>
      </c>
      <c r="B103" s="98"/>
      <c r="C103" s="57"/>
      <c r="D103" s="57"/>
      <c r="E103" s="99"/>
      <c r="G103" s="111"/>
      <c r="I103" s="99"/>
      <c r="J103" s="99"/>
      <c r="K103" s="99"/>
    </row>
    <row r="104" spans="1:11" ht="20.25" customHeight="1">
      <c r="A104" s="57" t="s">
        <v>39</v>
      </c>
      <c r="B104" s="98"/>
      <c r="C104" s="57"/>
      <c r="D104" s="57"/>
      <c r="E104" s="70">
        <v>2541</v>
      </c>
      <c r="F104" s="141"/>
      <c r="G104" s="158">
        <v>31637</v>
      </c>
      <c r="H104" s="141"/>
      <c r="I104" s="158">
        <v>-2776</v>
      </c>
      <c r="J104" s="138"/>
      <c r="K104" s="159">
        <v>31584</v>
      </c>
    </row>
    <row r="105" spans="1:11" ht="20.25" customHeight="1">
      <c r="A105" s="57" t="s">
        <v>189</v>
      </c>
      <c r="B105" s="98"/>
      <c r="C105" s="57"/>
      <c r="D105" s="57"/>
      <c r="E105" s="70">
        <v>-23223</v>
      </c>
      <c r="F105" s="141"/>
      <c r="G105" s="106">
        <v>0</v>
      </c>
      <c r="H105" s="141"/>
      <c r="I105" s="70">
        <v>0</v>
      </c>
      <c r="J105" s="138"/>
      <c r="K105" s="106">
        <v>0</v>
      </c>
    </row>
    <row r="106" spans="1:11" ht="20.25" customHeight="1">
      <c r="A106" s="57" t="s">
        <v>47</v>
      </c>
      <c r="B106" s="57"/>
      <c r="C106" s="57"/>
      <c r="D106" s="57"/>
      <c r="E106" s="70">
        <v>76383</v>
      </c>
      <c r="F106" s="141"/>
      <c r="G106" s="158">
        <v>-81400</v>
      </c>
      <c r="H106" s="141"/>
      <c r="I106" s="158">
        <v>76383</v>
      </c>
      <c r="J106" s="138"/>
      <c r="K106" s="159">
        <v>-81400</v>
      </c>
    </row>
    <row r="107" spans="1:11" ht="20.25" customHeight="1">
      <c r="A107" s="57" t="s">
        <v>40</v>
      </c>
      <c r="B107" s="98"/>
      <c r="C107" s="57"/>
      <c r="D107" s="57"/>
      <c r="E107" s="70">
        <v>186674</v>
      </c>
      <c r="F107" s="141"/>
      <c r="G107" s="158">
        <v>167667</v>
      </c>
      <c r="H107" s="141"/>
      <c r="I107" s="158">
        <v>186674</v>
      </c>
      <c r="J107" s="138"/>
      <c r="K107" s="159">
        <v>167667</v>
      </c>
    </row>
    <row r="108" spans="1:11" ht="20.25" customHeight="1">
      <c r="A108" s="57" t="s">
        <v>77</v>
      </c>
      <c r="B108" s="98"/>
      <c r="C108" s="57"/>
      <c r="D108" s="57"/>
      <c r="E108" s="168">
        <v>6277</v>
      </c>
      <c r="F108" s="141"/>
      <c r="G108" s="168">
        <v>19355</v>
      </c>
      <c r="H108" s="141"/>
      <c r="I108" s="168">
        <v>6277</v>
      </c>
      <c r="J108" s="138"/>
      <c r="K108" s="166">
        <v>19355</v>
      </c>
    </row>
    <row r="109" spans="1:11" ht="20.25" customHeight="1">
      <c r="A109" s="57" t="s">
        <v>76</v>
      </c>
      <c r="B109" s="98"/>
      <c r="C109" s="57"/>
      <c r="D109" s="57"/>
      <c r="E109" s="70">
        <v>40091</v>
      </c>
      <c r="F109" s="141"/>
      <c r="G109" s="158">
        <v>27809</v>
      </c>
      <c r="H109" s="141"/>
      <c r="I109" s="158">
        <v>40091</v>
      </c>
      <c r="J109" s="138"/>
      <c r="K109" s="159">
        <v>27809</v>
      </c>
    </row>
    <row r="110" spans="1:11" ht="20.25" customHeight="1">
      <c r="A110" s="57" t="s">
        <v>41</v>
      </c>
      <c r="B110" s="98"/>
      <c r="C110" s="57"/>
      <c r="D110" s="57"/>
      <c r="E110" s="70">
        <v>-1571</v>
      </c>
      <c r="F110" s="141"/>
      <c r="G110" s="158">
        <v>4083</v>
      </c>
      <c r="H110" s="141"/>
      <c r="I110" s="158">
        <v>-243</v>
      </c>
      <c r="J110" s="138"/>
      <c r="K110" s="159">
        <v>4157</v>
      </c>
    </row>
    <row r="111" spans="1:11" ht="20.25" customHeight="1">
      <c r="A111" s="57" t="s">
        <v>114</v>
      </c>
      <c r="B111" s="98"/>
      <c r="C111" s="57"/>
      <c r="D111" s="57"/>
      <c r="E111" s="169"/>
      <c r="F111" s="141"/>
      <c r="G111" s="169"/>
      <c r="H111" s="141"/>
      <c r="I111" s="169"/>
      <c r="J111" s="138"/>
      <c r="K111" s="167"/>
    </row>
    <row r="112" spans="1:11" ht="20.25" customHeight="1">
      <c r="A112" s="57" t="s">
        <v>42</v>
      </c>
      <c r="B112" s="98"/>
      <c r="C112" s="57"/>
      <c r="D112" s="57"/>
      <c r="E112" s="70">
        <v>6995</v>
      </c>
      <c r="F112" s="141"/>
      <c r="G112" s="158">
        <v>-415</v>
      </c>
      <c r="H112" s="141"/>
      <c r="I112" s="158">
        <v>44</v>
      </c>
      <c r="J112" s="138"/>
      <c r="K112" s="159">
        <v>-334</v>
      </c>
    </row>
    <row r="113" spans="1:11" ht="20.25" customHeight="1">
      <c r="A113" s="43" t="s">
        <v>162</v>
      </c>
      <c r="B113" s="122"/>
      <c r="C113" s="43"/>
      <c r="D113" s="43"/>
      <c r="E113" s="68">
        <v>25863</v>
      </c>
      <c r="F113" s="141"/>
      <c r="G113" s="147">
        <v>34519</v>
      </c>
      <c r="H113" s="141"/>
      <c r="I113" s="158">
        <v>26027</v>
      </c>
      <c r="J113" s="138"/>
      <c r="K113" s="159">
        <v>34498</v>
      </c>
    </row>
    <row r="114" spans="1:11" ht="20.25" customHeight="1">
      <c r="A114" s="43" t="s">
        <v>43</v>
      </c>
      <c r="B114" s="122"/>
      <c r="C114" s="43"/>
      <c r="D114" s="43"/>
      <c r="E114" s="68">
        <v>-5130</v>
      </c>
      <c r="F114" s="141"/>
      <c r="G114" s="147">
        <v>1106</v>
      </c>
      <c r="H114" s="141"/>
      <c r="I114" s="147">
        <v>-5692</v>
      </c>
      <c r="J114" s="138"/>
      <c r="K114" s="157">
        <v>1090</v>
      </c>
    </row>
    <row r="115" spans="1:11" ht="20.25" customHeight="1">
      <c r="A115" s="43" t="s">
        <v>200</v>
      </c>
      <c r="B115" s="122"/>
      <c r="C115" s="43"/>
      <c r="D115" s="43"/>
      <c r="E115" s="90">
        <v>-12113</v>
      </c>
      <c r="F115" s="141"/>
      <c r="G115" s="155">
        <v>-852</v>
      </c>
      <c r="H115" s="141"/>
      <c r="I115" s="155">
        <v>-12113</v>
      </c>
      <c r="J115" s="138"/>
      <c r="K115" s="156">
        <v>-852</v>
      </c>
    </row>
    <row r="116" spans="1:11" ht="20.25" customHeight="1">
      <c r="A116" s="57" t="s">
        <v>96</v>
      </c>
      <c r="B116" s="98"/>
      <c r="C116" s="57"/>
      <c r="D116" s="57"/>
      <c r="E116" s="68">
        <f>SUM(E104:E115)+E102</f>
        <v>463552</v>
      </c>
      <c r="G116" s="68">
        <f>SUM(G104:G115)+G102</f>
        <v>405268</v>
      </c>
      <c r="I116" s="68">
        <f>SUM(I104:I115)+I102</f>
        <v>455970</v>
      </c>
      <c r="J116" s="68"/>
      <c r="K116" s="68">
        <f>SUM(K104:K115)+K102</f>
        <v>371658</v>
      </c>
    </row>
    <row r="117" spans="1:11" ht="20.25" customHeight="1">
      <c r="A117" s="57" t="s">
        <v>168</v>
      </c>
      <c r="B117" s="98"/>
      <c r="C117" s="57"/>
      <c r="D117" s="57"/>
      <c r="E117" s="105">
        <v>268</v>
      </c>
      <c r="F117" s="141"/>
      <c r="G117" s="147">
        <v>184</v>
      </c>
      <c r="H117" s="141"/>
      <c r="I117" s="147">
        <v>261</v>
      </c>
      <c r="J117" s="138"/>
      <c r="K117" s="157">
        <v>178</v>
      </c>
    </row>
    <row r="118" spans="1:11" ht="20.25" customHeight="1">
      <c r="A118" s="57" t="s">
        <v>199</v>
      </c>
      <c r="B118" s="98"/>
      <c r="C118" s="57"/>
      <c r="D118" s="57"/>
      <c r="E118" s="105">
        <v>-6462</v>
      </c>
      <c r="F118" s="141"/>
      <c r="G118" s="68">
        <v>0</v>
      </c>
      <c r="H118" s="141"/>
      <c r="I118" s="68">
        <v>-6462</v>
      </c>
      <c r="J118" s="138"/>
      <c r="K118" s="105">
        <v>0</v>
      </c>
    </row>
    <row r="119" spans="1:11" ht="20.25" customHeight="1">
      <c r="A119" s="57" t="s">
        <v>169</v>
      </c>
      <c r="B119" s="98"/>
      <c r="C119" s="57"/>
      <c r="D119" s="57"/>
      <c r="E119" s="68">
        <v>-64091</v>
      </c>
      <c r="F119" s="141"/>
      <c r="G119" s="147">
        <v>-64542</v>
      </c>
      <c r="H119" s="141"/>
      <c r="I119" s="147">
        <v>-64587</v>
      </c>
      <c r="J119" s="138"/>
      <c r="K119" s="157">
        <v>-65136</v>
      </c>
    </row>
    <row r="120" spans="1:11" ht="20.25" customHeight="1">
      <c r="A120" s="57" t="s">
        <v>170</v>
      </c>
      <c r="B120" s="100"/>
      <c r="C120" s="57"/>
      <c r="D120" s="57"/>
      <c r="E120" s="68">
        <v>-32731</v>
      </c>
      <c r="F120" s="141"/>
      <c r="G120" s="147">
        <v>-35204</v>
      </c>
      <c r="H120" s="141"/>
      <c r="I120" s="147">
        <v>-25948</v>
      </c>
      <c r="J120" s="138"/>
      <c r="K120" s="157">
        <v>-25827</v>
      </c>
    </row>
    <row r="121" spans="1:11" ht="20.25" customHeight="1">
      <c r="A121" s="91" t="s">
        <v>197</v>
      </c>
      <c r="B121" s="100"/>
      <c r="C121" s="69"/>
      <c r="D121" s="69"/>
      <c r="E121" s="72">
        <f>SUM(E116:E120)</f>
        <v>360536</v>
      </c>
      <c r="G121" s="72">
        <f>SUM(G116:G120)</f>
        <v>305706</v>
      </c>
      <c r="I121" s="72">
        <f>SUM(I116:I120)</f>
        <v>359234</v>
      </c>
      <c r="J121" s="68"/>
      <c r="K121" s="72">
        <f>SUM(K116:K120)</f>
        <v>280873</v>
      </c>
    </row>
    <row r="122" spans="1:4" ht="20.25" customHeight="1">
      <c r="A122" s="91"/>
      <c r="B122" s="100"/>
      <c r="C122" s="69"/>
      <c r="D122" s="69"/>
    </row>
    <row r="123" spans="1:7" ht="20.25" customHeight="1">
      <c r="A123" s="35" t="s">
        <v>4</v>
      </c>
      <c r="B123" s="57"/>
      <c r="C123" s="75"/>
      <c r="D123" s="94"/>
      <c r="E123" s="75"/>
      <c r="G123" s="75"/>
    </row>
    <row r="124" spans="1:11" ht="20.25" customHeight="1">
      <c r="A124" s="85"/>
      <c r="B124" s="55"/>
      <c r="C124" s="59"/>
      <c r="D124" s="84"/>
      <c r="E124" s="86"/>
      <c r="G124" s="86"/>
      <c r="K124" s="86" t="s">
        <v>52</v>
      </c>
    </row>
    <row r="125" spans="1:7" ht="20.25" customHeight="1">
      <c r="A125" s="31" t="s">
        <v>151</v>
      </c>
      <c r="B125" s="32"/>
      <c r="C125" s="33"/>
      <c r="D125" s="34"/>
      <c r="E125" s="33"/>
      <c r="G125" s="33"/>
    </row>
    <row r="126" spans="1:7" ht="20.25" customHeight="1">
      <c r="A126" s="91" t="s">
        <v>158</v>
      </c>
      <c r="B126" s="57"/>
      <c r="C126" s="96"/>
      <c r="D126" s="97"/>
      <c r="E126" s="96"/>
      <c r="G126" s="96"/>
    </row>
    <row r="127" spans="1:7" ht="20.25" customHeight="1">
      <c r="A127" s="87" t="s">
        <v>206</v>
      </c>
      <c r="C127" s="34"/>
      <c r="D127" s="34"/>
      <c r="E127" s="34"/>
      <c r="G127" s="34"/>
    </row>
    <row r="128" spans="4:11" ht="20.25" customHeight="1">
      <c r="D128" s="48"/>
      <c r="E128" s="39"/>
      <c r="G128" s="39"/>
      <c r="K128" s="88" t="s">
        <v>51</v>
      </c>
    </row>
    <row r="129" spans="4:11" ht="20.25" customHeight="1">
      <c r="D129" s="48"/>
      <c r="E129" s="173" t="s">
        <v>119</v>
      </c>
      <c r="F129" s="173"/>
      <c r="G129" s="173"/>
      <c r="I129" s="172" t="s">
        <v>104</v>
      </c>
      <c r="J129" s="172"/>
      <c r="K129" s="172"/>
    </row>
    <row r="130" spans="3:11" ht="20.25" customHeight="1">
      <c r="C130" s="161" t="s">
        <v>5</v>
      </c>
      <c r="D130" s="48"/>
      <c r="E130" s="42">
        <v>2021</v>
      </c>
      <c r="F130" s="45"/>
      <c r="G130" s="42">
        <v>2020</v>
      </c>
      <c r="I130" s="42">
        <v>2021</v>
      </c>
      <c r="J130" s="45"/>
      <c r="K130" s="42">
        <v>2020</v>
      </c>
    </row>
    <row r="131" spans="1:11" ht="20.25" customHeight="1">
      <c r="A131" s="91" t="s">
        <v>45</v>
      </c>
      <c r="B131" s="100"/>
      <c r="C131" s="57"/>
      <c r="D131" s="57"/>
      <c r="E131" s="71"/>
      <c r="G131" s="71"/>
      <c r="I131" s="71"/>
      <c r="J131" s="69"/>
      <c r="K131" s="71"/>
    </row>
    <row r="132" spans="1:11" ht="20.25" customHeight="1">
      <c r="A132" s="57" t="s">
        <v>86</v>
      </c>
      <c r="B132" s="98"/>
      <c r="C132" s="114" t="s">
        <v>190</v>
      </c>
      <c r="D132" s="138"/>
      <c r="E132" s="99">
        <v>-670000</v>
      </c>
      <c r="F132" s="141"/>
      <c r="G132" s="160">
        <v>-1070000</v>
      </c>
      <c r="H132" s="141"/>
      <c r="I132" s="160">
        <v>-670000</v>
      </c>
      <c r="J132" s="138"/>
      <c r="K132" s="111">
        <v>-1070000</v>
      </c>
    </row>
    <row r="133" spans="1:11" ht="20.25" customHeight="1">
      <c r="A133" s="57" t="s">
        <v>115</v>
      </c>
      <c r="B133" s="98"/>
      <c r="C133" s="114" t="s">
        <v>190</v>
      </c>
      <c r="D133" s="138"/>
      <c r="E133" s="99">
        <v>400005</v>
      </c>
      <c r="F133" s="141"/>
      <c r="G133" s="160">
        <v>1701249</v>
      </c>
      <c r="H133" s="141"/>
      <c r="I133" s="160">
        <v>400005</v>
      </c>
      <c r="J133" s="138"/>
      <c r="K133" s="111">
        <v>1701249</v>
      </c>
    </row>
    <row r="134" spans="1:11" ht="20.25" customHeight="1">
      <c r="A134" s="57" t="s">
        <v>171</v>
      </c>
      <c r="B134" s="98"/>
      <c r="C134" s="129"/>
      <c r="D134" s="138"/>
      <c r="E134" s="70">
        <v>-14047</v>
      </c>
      <c r="F134" s="141"/>
      <c r="G134" s="158">
        <v>-15152</v>
      </c>
      <c r="H134" s="141"/>
      <c r="I134" s="158">
        <v>-14047</v>
      </c>
      <c r="J134" s="138"/>
      <c r="K134" s="106">
        <v>-15152</v>
      </c>
    </row>
    <row r="135" spans="1:11" ht="20.25" customHeight="1">
      <c r="A135" s="148" t="s">
        <v>193</v>
      </c>
      <c r="B135" s="98"/>
      <c r="C135" s="114" t="s">
        <v>194</v>
      </c>
      <c r="D135" s="138"/>
      <c r="E135" s="70">
        <v>0</v>
      </c>
      <c r="F135" s="141"/>
      <c r="G135" s="158">
        <v>0</v>
      </c>
      <c r="H135" s="141"/>
      <c r="I135" s="158">
        <v>30000</v>
      </c>
      <c r="J135" s="138"/>
      <c r="K135" s="106">
        <v>50000</v>
      </c>
    </row>
    <row r="136" spans="1:11" ht="20.25" customHeight="1">
      <c r="A136" s="98" t="s">
        <v>65</v>
      </c>
      <c r="B136" s="98"/>
      <c r="C136" s="129"/>
      <c r="D136" s="138"/>
      <c r="E136" s="70">
        <v>-154</v>
      </c>
      <c r="F136" s="141"/>
      <c r="G136" s="158">
        <v>-419</v>
      </c>
      <c r="H136" s="141"/>
      <c r="I136" s="158">
        <v>-85</v>
      </c>
      <c r="J136" s="138"/>
      <c r="K136" s="106">
        <v>-388</v>
      </c>
    </row>
    <row r="137" spans="1:11" ht="20.25" customHeight="1">
      <c r="A137" s="98" t="s">
        <v>67</v>
      </c>
      <c r="B137" s="98"/>
      <c r="C137" s="129"/>
      <c r="D137" s="138"/>
      <c r="E137" s="70">
        <v>2</v>
      </c>
      <c r="F137" s="141"/>
      <c r="G137" s="70">
        <v>0</v>
      </c>
      <c r="H137" s="141"/>
      <c r="I137" s="70">
        <v>2</v>
      </c>
      <c r="J137" s="138"/>
      <c r="K137" s="106">
        <v>0</v>
      </c>
    </row>
    <row r="138" spans="1:11" ht="20.25" customHeight="1">
      <c r="A138" s="35" t="s">
        <v>216</v>
      </c>
      <c r="B138" s="100"/>
      <c r="C138" s="129"/>
      <c r="D138" s="138"/>
      <c r="E138" s="70">
        <v>-9141</v>
      </c>
      <c r="F138" s="141"/>
      <c r="G138" s="158">
        <v>-6745</v>
      </c>
      <c r="H138" s="141"/>
      <c r="I138" s="158">
        <v>-9063</v>
      </c>
      <c r="J138" s="138"/>
      <c r="K138" s="106">
        <v>-6526</v>
      </c>
    </row>
    <row r="139" spans="1:11" ht="20.25" customHeight="1">
      <c r="A139" s="35" t="s">
        <v>195</v>
      </c>
      <c r="B139" s="100"/>
      <c r="C139" s="129"/>
      <c r="D139" s="138"/>
      <c r="E139" s="70">
        <v>0</v>
      </c>
      <c r="F139" s="141"/>
      <c r="G139" s="70">
        <v>0</v>
      </c>
      <c r="H139" s="141"/>
      <c r="I139" s="70">
        <v>5992</v>
      </c>
      <c r="J139" s="138"/>
      <c r="K139" s="106">
        <v>0</v>
      </c>
    </row>
    <row r="140" spans="1:11" ht="20.25" customHeight="1">
      <c r="A140" s="35" t="s">
        <v>123</v>
      </c>
      <c r="B140" s="100"/>
      <c r="C140" s="129"/>
      <c r="D140" s="138"/>
      <c r="E140" s="70">
        <v>0</v>
      </c>
      <c r="F140" s="141"/>
      <c r="G140" s="158">
        <v>0</v>
      </c>
      <c r="H140" s="141"/>
      <c r="I140" s="158">
        <v>0</v>
      </c>
      <c r="J140" s="138"/>
      <c r="K140" s="106">
        <v>-5000</v>
      </c>
    </row>
    <row r="141" spans="1:11" ht="20.25" customHeight="1">
      <c r="A141" s="91" t="s">
        <v>144</v>
      </c>
      <c r="B141" s="100"/>
      <c r="C141" s="117"/>
      <c r="D141" s="57"/>
      <c r="E141" s="72">
        <f>SUM(E132:E140)</f>
        <v>-293335</v>
      </c>
      <c r="G141" s="72">
        <f>SUM(G132:G140)</f>
        <v>608933</v>
      </c>
      <c r="I141" s="72">
        <f>SUM(I132:I140)</f>
        <v>-257196</v>
      </c>
      <c r="J141" s="68"/>
      <c r="K141" s="72">
        <f>SUM(K132:K140)</f>
        <v>654183</v>
      </c>
    </row>
    <row r="142" spans="1:11" ht="20.25" customHeight="1">
      <c r="A142" s="91" t="s">
        <v>44</v>
      </c>
      <c r="B142" s="98"/>
      <c r="C142" s="117"/>
      <c r="D142" s="57"/>
      <c r="E142" s="60"/>
      <c r="G142" s="102"/>
      <c r="I142" s="60"/>
      <c r="J142" s="76"/>
      <c r="K142" s="60"/>
    </row>
    <row r="143" spans="1:11" ht="20.25" customHeight="1">
      <c r="A143" s="107" t="s">
        <v>172</v>
      </c>
      <c r="B143" s="98"/>
      <c r="C143" s="114">
        <v>17</v>
      </c>
      <c r="D143" s="138"/>
      <c r="E143" s="60">
        <v>-7915</v>
      </c>
      <c r="F143" s="141"/>
      <c r="G143" s="149">
        <v>0</v>
      </c>
      <c r="H143" s="141"/>
      <c r="I143" s="149">
        <v>-7915</v>
      </c>
      <c r="J143" s="138"/>
      <c r="K143" s="157">
        <v>0</v>
      </c>
    </row>
    <row r="144" spans="1:11" ht="20.25" customHeight="1">
      <c r="A144" s="107" t="s">
        <v>145</v>
      </c>
      <c r="B144" s="98"/>
      <c r="C144" s="114"/>
      <c r="D144" s="138"/>
      <c r="E144" s="60">
        <v>865000</v>
      </c>
      <c r="F144" s="141"/>
      <c r="G144" s="149">
        <v>305000</v>
      </c>
      <c r="H144" s="141"/>
      <c r="I144" s="149">
        <v>865000</v>
      </c>
      <c r="J144" s="138"/>
      <c r="K144" s="157">
        <v>305000</v>
      </c>
    </row>
    <row r="145" spans="1:11" ht="20.25" customHeight="1">
      <c r="A145" s="150" t="s">
        <v>210</v>
      </c>
      <c r="B145" s="98"/>
      <c r="C145" s="114"/>
      <c r="D145" s="138"/>
      <c r="E145" s="60">
        <v>-965000</v>
      </c>
      <c r="F145" s="141"/>
      <c r="G145" s="149">
        <v>-464763</v>
      </c>
      <c r="H145" s="141"/>
      <c r="I145" s="149">
        <v>-965000</v>
      </c>
      <c r="J145" s="138"/>
      <c r="K145" s="157">
        <v>-464763</v>
      </c>
    </row>
    <row r="146" spans="1:11" ht="20.25" customHeight="1">
      <c r="A146" s="107" t="s">
        <v>215</v>
      </c>
      <c r="B146" s="98"/>
      <c r="C146" s="114">
        <v>2</v>
      </c>
      <c r="D146" s="138"/>
      <c r="E146" s="60">
        <v>0</v>
      </c>
      <c r="F146" s="141"/>
      <c r="G146" s="149">
        <v>0</v>
      </c>
      <c r="H146" s="141"/>
      <c r="I146" s="158">
        <v>14000</v>
      </c>
      <c r="J146" s="138"/>
      <c r="K146" s="157">
        <v>24000</v>
      </c>
    </row>
    <row r="147" spans="1:11" ht="20.25" customHeight="1">
      <c r="A147" s="150" t="s">
        <v>182</v>
      </c>
      <c r="B147" s="98"/>
      <c r="C147" s="114">
        <v>2</v>
      </c>
      <c r="D147" s="138"/>
      <c r="E147" s="60">
        <v>0</v>
      </c>
      <c r="F147" s="141"/>
      <c r="G147" s="149">
        <v>0</v>
      </c>
      <c r="H147" s="141"/>
      <c r="I147" s="158">
        <v>-44000</v>
      </c>
      <c r="J147" s="138"/>
      <c r="K147" s="157">
        <v>-48000</v>
      </c>
    </row>
    <row r="148" spans="1:11" ht="20.25" customHeight="1">
      <c r="A148" s="1" t="s">
        <v>90</v>
      </c>
      <c r="B148" s="57"/>
      <c r="C148" s="114">
        <v>18</v>
      </c>
      <c r="D148" s="138"/>
      <c r="E148" s="60">
        <v>393800</v>
      </c>
      <c r="F148" s="141"/>
      <c r="G148" s="149">
        <v>0</v>
      </c>
      <c r="H148" s="141"/>
      <c r="I148" s="158">
        <v>393800</v>
      </c>
      <c r="J148" s="138"/>
      <c r="K148" s="149">
        <v>0</v>
      </c>
    </row>
    <row r="149" spans="1:11" ht="20.25" customHeight="1">
      <c r="A149" s="1" t="s">
        <v>173</v>
      </c>
      <c r="B149" s="57"/>
      <c r="C149" s="114">
        <v>18</v>
      </c>
      <c r="D149" s="138"/>
      <c r="E149" s="70">
        <v>-200000</v>
      </c>
      <c r="F149" s="141"/>
      <c r="G149" s="158">
        <v>-700000</v>
      </c>
      <c r="H149" s="141"/>
      <c r="I149" s="158">
        <v>-200000</v>
      </c>
      <c r="J149" s="138"/>
      <c r="K149" s="159">
        <v>-700000</v>
      </c>
    </row>
    <row r="150" spans="1:11" ht="20.25" customHeight="1">
      <c r="A150" s="107" t="s">
        <v>163</v>
      </c>
      <c r="B150" s="98"/>
      <c r="C150" s="129"/>
      <c r="D150" s="138"/>
      <c r="E150" s="70">
        <v>-4518</v>
      </c>
      <c r="F150" s="141"/>
      <c r="G150" s="158">
        <v>-4419</v>
      </c>
      <c r="H150" s="141"/>
      <c r="I150" s="158">
        <v>-4072</v>
      </c>
      <c r="J150" s="138"/>
      <c r="K150" s="159">
        <v>-3990</v>
      </c>
    </row>
    <row r="151" spans="1:2" ht="20.25" customHeight="1">
      <c r="A151" s="107" t="s">
        <v>140</v>
      </c>
      <c r="B151" s="98"/>
    </row>
    <row r="152" spans="1:11" ht="20.25" customHeight="1">
      <c r="A152" s="107" t="s">
        <v>139</v>
      </c>
      <c r="B152" s="98"/>
      <c r="C152" s="138"/>
      <c r="D152" s="138"/>
      <c r="E152" s="70">
        <v>-5361</v>
      </c>
      <c r="F152" s="141"/>
      <c r="G152" s="158">
        <v>-63127</v>
      </c>
      <c r="H152" s="141"/>
      <c r="I152" s="158">
        <v>-5361</v>
      </c>
      <c r="J152" s="138"/>
      <c r="K152" s="159">
        <v>-63127</v>
      </c>
    </row>
    <row r="153" spans="1:11" ht="20.25" customHeight="1">
      <c r="A153" s="138" t="s">
        <v>196</v>
      </c>
      <c r="B153" s="98"/>
      <c r="C153" s="138"/>
      <c r="D153" s="138"/>
      <c r="E153" s="70">
        <v>-39857</v>
      </c>
      <c r="F153" s="141"/>
      <c r="G153" s="158">
        <v>-53148</v>
      </c>
      <c r="H153" s="141"/>
      <c r="I153" s="147">
        <v>-39857</v>
      </c>
      <c r="J153" s="138"/>
      <c r="K153" s="159">
        <v>-53148</v>
      </c>
    </row>
    <row r="154" spans="1:11" ht="20.25" customHeight="1">
      <c r="A154" s="91" t="s">
        <v>124</v>
      </c>
      <c r="E154" s="72">
        <f>SUM(E143:E153)</f>
        <v>36149</v>
      </c>
      <c r="G154" s="72">
        <f>SUM(G143:G153)</f>
        <v>-980457</v>
      </c>
      <c r="I154" s="72">
        <f>SUM(I143:I153)</f>
        <v>6595</v>
      </c>
      <c r="J154" s="68"/>
      <c r="K154" s="72">
        <f>SUM(K143:K153)</f>
        <v>-1004028</v>
      </c>
    </row>
    <row r="155" spans="1:11" ht="20.25" customHeight="1">
      <c r="A155" s="91" t="s">
        <v>141</v>
      </c>
      <c r="E155" s="70">
        <f>SUM(E121,E141,E154)</f>
        <v>103350</v>
      </c>
      <c r="G155" s="106">
        <f>SUM(G121,G141,G154)</f>
        <v>-65818</v>
      </c>
      <c r="I155" s="70">
        <f>SUM(I121,I141,I154)</f>
        <v>108633</v>
      </c>
      <c r="J155" s="68"/>
      <c r="K155" s="70">
        <f>SUM(K121,K141,K154)</f>
        <v>-68972</v>
      </c>
    </row>
    <row r="156" spans="1:11" ht="20.25" customHeight="1">
      <c r="A156" s="57" t="s">
        <v>55</v>
      </c>
      <c r="E156" s="155">
        <v>47203</v>
      </c>
      <c r="F156" s="141"/>
      <c r="G156" s="155">
        <v>236231</v>
      </c>
      <c r="H156" s="141"/>
      <c r="I156" s="155">
        <v>33966</v>
      </c>
      <c r="J156" s="138"/>
      <c r="K156" s="104">
        <v>233949</v>
      </c>
    </row>
    <row r="157" spans="1:11" ht="20.25" customHeight="1" thickBot="1">
      <c r="A157" s="91" t="s">
        <v>56</v>
      </c>
      <c r="E157" s="101">
        <f>SUM(E155:E156)</f>
        <v>150553</v>
      </c>
      <c r="G157" s="101">
        <f>SUM(G155:G156)</f>
        <v>170413</v>
      </c>
      <c r="I157" s="101">
        <f>SUM(I155:I156)</f>
        <v>142599</v>
      </c>
      <c r="J157" s="68"/>
      <c r="K157" s="101">
        <f>SUM(K155:K156)</f>
        <v>164977</v>
      </c>
    </row>
    <row r="158" spans="5:11" ht="20.25" customHeight="1" thickTop="1">
      <c r="E158" s="121">
        <f>SUM(E157-'BS'!F11)</f>
        <v>0</v>
      </c>
      <c r="F158" s="120"/>
      <c r="G158" s="121"/>
      <c r="H158" s="120"/>
      <c r="I158" s="121"/>
      <c r="J158" s="54"/>
      <c r="K158" s="54"/>
    </row>
    <row r="159" spans="1:11" ht="20.25" customHeight="1">
      <c r="A159" s="31" t="s">
        <v>116</v>
      </c>
      <c r="E159" s="54"/>
      <c r="G159" s="54"/>
      <c r="I159" s="54"/>
      <c r="J159" s="54"/>
      <c r="K159" s="54"/>
    </row>
    <row r="160" spans="1:11" ht="20.25" customHeight="1">
      <c r="A160" s="31" t="s">
        <v>117</v>
      </c>
      <c r="E160" s="54"/>
      <c r="G160" s="54"/>
      <c r="I160" s="54"/>
      <c r="J160" s="54"/>
      <c r="K160" s="54"/>
    </row>
    <row r="161" spans="1:11" ht="20.25" customHeight="1">
      <c r="A161" s="35" t="s">
        <v>174</v>
      </c>
      <c r="E161" s="70">
        <v>2957</v>
      </c>
      <c r="F161" s="70"/>
      <c r="G161" s="158">
        <v>12409</v>
      </c>
      <c r="H161" s="158"/>
      <c r="I161" s="158">
        <v>2957</v>
      </c>
      <c r="J161" s="158"/>
      <c r="K161" s="158">
        <v>12409</v>
      </c>
    </row>
    <row r="162" spans="5:11" ht="20.25" customHeight="1">
      <c r="E162" s="70"/>
      <c r="F162" s="70"/>
      <c r="G162" s="70"/>
      <c r="H162" s="70"/>
      <c r="I162" s="70"/>
      <c r="J162" s="70"/>
      <c r="K162" s="70"/>
    </row>
    <row r="163" ht="20.25" customHeight="1">
      <c r="A163" s="35" t="s">
        <v>4</v>
      </c>
    </row>
  </sheetData>
  <sheetProtection/>
  <mergeCells count="8">
    <mergeCell ref="E6:G6"/>
    <mergeCell ref="I6:K6"/>
    <mergeCell ref="I84:K84"/>
    <mergeCell ref="I129:K129"/>
    <mergeCell ref="I45:K45"/>
    <mergeCell ref="E45:G45"/>
    <mergeCell ref="E84:G84"/>
    <mergeCell ref="E129:G129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3" manualBreakCount="3">
    <brk id="39" max="10" man="1"/>
    <brk id="78" max="10" man="1"/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70" zoomScaleSheetLayoutView="70" workbookViewId="0" topLeftCell="A1">
      <selection activeCell="G18" sqref="G18"/>
    </sheetView>
  </sheetViews>
  <sheetFormatPr defaultColWidth="9.140625" defaultRowHeight="21" customHeight="1"/>
  <cols>
    <col min="1" max="1" width="57.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52</v>
      </c>
    </row>
    <row r="2" spans="1:13" ht="21" customHeight="1">
      <c r="A2" s="7" t="s">
        <v>151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206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51</v>
      </c>
    </row>
    <row r="6" spans="1:13" ht="21" customHeight="1">
      <c r="A6" s="13"/>
      <c r="B6" s="11"/>
      <c r="C6" s="175" t="s">
        <v>119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3:13" s="15" customFormat="1" ht="21" customHeight="1">
      <c r="C7" s="15" t="s">
        <v>102</v>
      </c>
      <c r="I7" s="174" t="s">
        <v>2</v>
      </c>
      <c r="J7" s="174"/>
      <c r="K7" s="174"/>
      <c r="L7" s="17"/>
      <c r="M7" s="23" t="s">
        <v>107</v>
      </c>
    </row>
    <row r="8" spans="3:13" s="15" customFormat="1" ht="21" customHeight="1">
      <c r="C8" s="15" t="s">
        <v>111</v>
      </c>
      <c r="I8" s="15" t="s">
        <v>30</v>
      </c>
      <c r="J8" s="17"/>
      <c r="M8" s="23" t="s">
        <v>108</v>
      </c>
    </row>
    <row r="9" spans="3:13" ht="21" customHeight="1">
      <c r="C9" s="16" t="s">
        <v>110</v>
      </c>
      <c r="E9" s="16" t="s">
        <v>60</v>
      </c>
      <c r="F9" s="17"/>
      <c r="G9" s="16" t="s">
        <v>89</v>
      </c>
      <c r="I9" s="16" t="s">
        <v>101</v>
      </c>
      <c r="K9" s="16" t="s">
        <v>3</v>
      </c>
      <c r="L9" s="17"/>
      <c r="M9" s="24" t="s">
        <v>109</v>
      </c>
    </row>
    <row r="10" spans="1:13" ht="21" customHeight="1">
      <c r="A10" s="7" t="s">
        <v>128</v>
      </c>
      <c r="C10" s="131">
        <v>221449</v>
      </c>
      <c r="D10" s="132"/>
      <c r="E10" s="131">
        <v>82318</v>
      </c>
      <c r="F10" s="131"/>
      <c r="G10" s="131">
        <v>392750</v>
      </c>
      <c r="H10" s="132"/>
      <c r="I10" s="131">
        <v>30000</v>
      </c>
      <c r="J10" s="132"/>
      <c r="K10" s="131">
        <v>406042</v>
      </c>
      <c r="L10" s="131"/>
      <c r="M10" s="131">
        <f>SUM(C10:K10)</f>
        <v>1132559</v>
      </c>
    </row>
    <row r="11" spans="1:13" ht="21" customHeight="1">
      <c r="A11" s="3" t="s">
        <v>142</v>
      </c>
      <c r="C11" s="131"/>
      <c r="D11" s="132"/>
      <c r="E11" s="131"/>
      <c r="F11" s="131"/>
      <c r="G11" s="131"/>
      <c r="H11" s="132"/>
      <c r="I11" s="131"/>
      <c r="J11" s="132"/>
      <c r="K11" s="131"/>
      <c r="L11" s="131"/>
      <c r="M11" s="131"/>
    </row>
    <row r="12" spans="1:13" ht="21" customHeight="1">
      <c r="A12" s="3" t="s">
        <v>164</v>
      </c>
      <c r="C12" s="128">
        <v>0</v>
      </c>
      <c r="D12" s="25"/>
      <c r="E12" s="128">
        <v>0</v>
      </c>
      <c r="F12" s="25"/>
      <c r="G12" s="128">
        <v>0</v>
      </c>
      <c r="H12" s="25"/>
      <c r="I12" s="128">
        <v>0</v>
      </c>
      <c r="J12" s="25"/>
      <c r="K12" s="128">
        <v>-75701</v>
      </c>
      <c r="L12" s="25"/>
      <c r="M12" s="128">
        <f>SUM(C12:K12)</f>
        <v>-75701</v>
      </c>
    </row>
    <row r="13" spans="1:13" ht="21" customHeight="1">
      <c r="A13" s="7" t="s">
        <v>138</v>
      </c>
      <c r="B13" s="7"/>
      <c r="C13" s="25">
        <v>221449</v>
      </c>
      <c r="D13" s="25"/>
      <c r="E13" s="25">
        <v>82318</v>
      </c>
      <c r="F13" s="25"/>
      <c r="G13" s="25">
        <v>392750</v>
      </c>
      <c r="H13" s="25"/>
      <c r="I13" s="25">
        <v>30000</v>
      </c>
      <c r="J13" s="4"/>
      <c r="K13" s="25">
        <v>330341</v>
      </c>
      <c r="L13" s="25"/>
      <c r="M13" s="25">
        <f>SUM(C13:K13)</f>
        <v>1056858</v>
      </c>
    </row>
    <row r="14" spans="1:13" ht="21" customHeight="1">
      <c r="A14" s="3" t="s">
        <v>53</v>
      </c>
      <c r="C14" s="27">
        <v>0</v>
      </c>
      <c r="D14" s="25"/>
      <c r="E14" s="27">
        <v>0</v>
      </c>
      <c r="F14" s="25"/>
      <c r="G14" s="27">
        <v>0</v>
      </c>
      <c r="H14" s="25"/>
      <c r="I14" s="27">
        <v>0</v>
      </c>
      <c r="J14" s="4"/>
      <c r="K14" s="27">
        <f>'PL &amp; CF'!G62</f>
        <v>51877</v>
      </c>
      <c r="L14" s="25"/>
      <c r="M14" s="27">
        <f>SUM(C14:L14)</f>
        <v>51877</v>
      </c>
    </row>
    <row r="15" spans="1:13" ht="21" customHeight="1">
      <c r="A15" s="3" t="s">
        <v>112</v>
      </c>
      <c r="C15" s="28">
        <v>0</v>
      </c>
      <c r="D15" s="25"/>
      <c r="E15" s="28">
        <v>0</v>
      </c>
      <c r="F15" s="25"/>
      <c r="G15" s="28">
        <v>0</v>
      </c>
      <c r="H15" s="25"/>
      <c r="I15" s="28">
        <v>0</v>
      </c>
      <c r="J15" s="4"/>
      <c r="K15" s="28">
        <v>0</v>
      </c>
      <c r="L15" s="25"/>
      <c r="M15" s="28">
        <f>SUM(C15:L15)</f>
        <v>0</v>
      </c>
    </row>
    <row r="16" spans="1:13" ht="21" customHeight="1">
      <c r="A16" s="3" t="s">
        <v>54</v>
      </c>
      <c r="C16" s="25">
        <f>SUM(C14:C15)</f>
        <v>0</v>
      </c>
      <c r="D16" s="25"/>
      <c r="E16" s="25">
        <f>SUM(E14:E15)</f>
        <v>0</v>
      </c>
      <c r="F16" s="25"/>
      <c r="G16" s="25">
        <f>SUM(G14:G15)</f>
        <v>0</v>
      </c>
      <c r="H16" s="25"/>
      <c r="I16" s="25">
        <f>SUM(I14:I15)</f>
        <v>0</v>
      </c>
      <c r="J16" s="4"/>
      <c r="K16" s="25">
        <f>SUM(K14:K15)</f>
        <v>51877</v>
      </c>
      <c r="L16" s="25"/>
      <c r="M16" s="25">
        <f>SUM(C16:L16)</f>
        <v>51877</v>
      </c>
    </row>
    <row r="17" spans="1:13" ht="21" customHeight="1">
      <c r="A17" s="141" t="s">
        <v>183</v>
      </c>
      <c r="C17" s="25">
        <v>0</v>
      </c>
      <c r="D17" s="25"/>
      <c r="E17" s="25">
        <v>0</v>
      </c>
      <c r="F17" s="25"/>
      <c r="G17" s="25">
        <v>0</v>
      </c>
      <c r="H17" s="25"/>
      <c r="I17" s="25">
        <v>0</v>
      </c>
      <c r="J17" s="4"/>
      <c r="K17" s="25">
        <v>-53148</v>
      </c>
      <c r="L17" s="25"/>
      <c r="M17" s="25">
        <f>SUM(C17:K17)</f>
        <v>-53148</v>
      </c>
    </row>
    <row r="18" spans="1:13" ht="21" customHeight="1" thickBot="1">
      <c r="A18" s="7" t="s">
        <v>203</v>
      </c>
      <c r="C18" s="26">
        <f>SUM(C13:C17)-C16</f>
        <v>221449</v>
      </c>
      <c r="D18" s="25"/>
      <c r="E18" s="26">
        <f>SUM(E13:E17)-E16</f>
        <v>82318</v>
      </c>
      <c r="F18" s="25"/>
      <c r="G18" s="26">
        <f>SUM(G13:G17)-G16</f>
        <v>392750</v>
      </c>
      <c r="H18" s="25"/>
      <c r="I18" s="26">
        <f>SUM(I13:I17)-I16</f>
        <v>30000</v>
      </c>
      <c r="J18" s="4"/>
      <c r="K18" s="26">
        <f>SUM(K13:K17)-K16</f>
        <v>329070</v>
      </c>
      <c r="L18" s="25"/>
      <c r="M18" s="26">
        <f>SUM(M13:M17)-M16</f>
        <v>1055587</v>
      </c>
    </row>
    <row r="19" spans="1:13" ht="21" customHeight="1" thickTop="1">
      <c r="A19" s="7"/>
      <c r="C19" s="25"/>
      <c r="D19" s="25"/>
      <c r="E19" s="25"/>
      <c r="F19" s="25"/>
      <c r="G19" s="25"/>
      <c r="H19" s="25"/>
      <c r="I19" s="25"/>
      <c r="J19" s="4"/>
      <c r="K19" s="25"/>
      <c r="L19" s="25"/>
      <c r="M19" s="25"/>
    </row>
    <row r="20" spans="1:13" s="1" customFormat="1" ht="21" customHeight="1">
      <c r="A20" s="127" t="s">
        <v>147</v>
      </c>
      <c r="C20" s="25">
        <v>221449</v>
      </c>
      <c r="D20" s="25"/>
      <c r="E20" s="25">
        <v>82318</v>
      </c>
      <c r="F20" s="25"/>
      <c r="G20" s="25">
        <v>392750</v>
      </c>
      <c r="H20" s="25"/>
      <c r="I20" s="25">
        <v>30000</v>
      </c>
      <c r="J20" s="4"/>
      <c r="K20" s="25">
        <v>348434</v>
      </c>
      <c r="L20" s="25"/>
      <c r="M20" s="25">
        <f>SUM(C20:K20)</f>
        <v>1074951</v>
      </c>
    </row>
    <row r="21" spans="1:13" ht="21" customHeight="1">
      <c r="A21" s="3" t="s">
        <v>53</v>
      </c>
      <c r="C21" s="27">
        <v>0</v>
      </c>
      <c r="D21" s="25"/>
      <c r="E21" s="27">
        <v>0</v>
      </c>
      <c r="F21" s="25"/>
      <c r="G21" s="27">
        <v>0</v>
      </c>
      <c r="H21" s="25"/>
      <c r="I21" s="27">
        <v>0</v>
      </c>
      <c r="J21" s="4"/>
      <c r="K21" s="27">
        <f>'PL &amp; CF'!E62</f>
        <v>1373</v>
      </c>
      <c r="L21" s="25"/>
      <c r="M21" s="27">
        <f>SUM(C21:L21)</f>
        <v>1373</v>
      </c>
    </row>
    <row r="22" spans="1:13" ht="21" customHeight="1">
      <c r="A22" s="3" t="s">
        <v>112</v>
      </c>
      <c r="C22" s="28">
        <v>0</v>
      </c>
      <c r="D22" s="25"/>
      <c r="E22" s="28">
        <v>0</v>
      </c>
      <c r="F22" s="25"/>
      <c r="G22" s="28">
        <v>0</v>
      </c>
      <c r="H22" s="25"/>
      <c r="I22" s="28">
        <v>0</v>
      </c>
      <c r="J22" s="4"/>
      <c r="K22" s="28">
        <v>0</v>
      </c>
      <c r="L22" s="25"/>
      <c r="M22" s="28">
        <f>SUM(C22:L22)</f>
        <v>0</v>
      </c>
    </row>
    <row r="23" spans="1:13" ht="21" customHeight="1">
      <c r="A23" s="3" t="s">
        <v>54</v>
      </c>
      <c r="C23" s="25">
        <f>SUM(C21:C22)</f>
        <v>0</v>
      </c>
      <c r="D23" s="25"/>
      <c r="E23" s="25">
        <f>SUM(E21:E22)</f>
        <v>0</v>
      </c>
      <c r="F23" s="25"/>
      <c r="G23" s="25">
        <f>SUM(G21:G22)</f>
        <v>0</v>
      </c>
      <c r="H23" s="25"/>
      <c r="I23" s="25">
        <f>SUM(I21:I22)</f>
        <v>0</v>
      </c>
      <c r="J23" s="4"/>
      <c r="K23" s="25">
        <f>SUM(K21:K22)</f>
        <v>1373</v>
      </c>
      <c r="L23" s="25"/>
      <c r="M23" s="25">
        <f>SUM(C23:L23)</f>
        <v>1373</v>
      </c>
    </row>
    <row r="24" spans="1:13" ht="21" customHeight="1">
      <c r="A24" s="3" t="s">
        <v>183</v>
      </c>
      <c r="C24" s="139">
        <v>0</v>
      </c>
      <c r="D24" s="139"/>
      <c r="E24" s="139">
        <v>0</v>
      </c>
      <c r="F24" s="139"/>
      <c r="G24" s="139">
        <v>0</v>
      </c>
      <c r="H24" s="139"/>
      <c r="I24" s="139">
        <v>0</v>
      </c>
      <c r="J24" s="135"/>
      <c r="K24" s="139">
        <v>-39861</v>
      </c>
      <c r="L24" s="139"/>
      <c r="M24" s="128">
        <f>SUM(C24:K24)</f>
        <v>-39861</v>
      </c>
    </row>
    <row r="25" spans="1:13" ht="21" customHeight="1" thickBot="1">
      <c r="A25" s="7" t="s">
        <v>204</v>
      </c>
      <c r="C25" s="140">
        <f>SUM(C20:C24)-C23</f>
        <v>221449</v>
      </c>
      <c r="D25" s="139"/>
      <c r="E25" s="140">
        <f>SUM(E20:E24)-E23</f>
        <v>82318</v>
      </c>
      <c r="F25" s="139"/>
      <c r="G25" s="140">
        <f>SUM(G20:G24)-G23</f>
        <v>392750</v>
      </c>
      <c r="H25" s="139"/>
      <c r="I25" s="140">
        <f>SUM(I20:I24)-I23</f>
        <v>30000</v>
      </c>
      <c r="J25" s="135"/>
      <c r="K25" s="140">
        <f>SUM(K20:K24)-K23</f>
        <v>309946</v>
      </c>
      <c r="L25" s="139"/>
      <c r="M25" s="140">
        <f>SUM(M20:M24)-M23</f>
        <v>1036463</v>
      </c>
    </row>
    <row r="26" ht="21" customHeight="1" thickTop="1">
      <c r="M26" s="20"/>
    </row>
    <row r="27" ht="21" customHeight="1">
      <c r="A27" s="1" t="s">
        <v>4</v>
      </c>
    </row>
  </sheetData>
  <sheetProtection/>
  <mergeCells count="2"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70" zoomScaleNormal="85" zoomScaleSheetLayoutView="70" zoomScalePageLayoutView="0" workbookViewId="0" topLeftCell="A1">
      <selection activeCell="K22" sqref="K22"/>
    </sheetView>
  </sheetViews>
  <sheetFormatPr defaultColWidth="9.140625" defaultRowHeight="21" customHeight="1"/>
  <cols>
    <col min="1" max="1" width="55.14062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52</v>
      </c>
    </row>
    <row r="2" spans="1:13" ht="21" customHeight="1">
      <c r="A2" s="7" t="s">
        <v>151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206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51</v>
      </c>
    </row>
    <row r="6" spans="1:13" ht="21" customHeight="1">
      <c r="A6" s="13"/>
      <c r="B6" s="11"/>
      <c r="C6" s="175" t="s">
        <v>104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3:13" s="15" customFormat="1" ht="21" customHeight="1">
      <c r="C7" s="15" t="s">
        <v>102</v>
      </c>
      <c r="I7" s="174" t="s">
        <v>2</v>
      </c>
      <c r="J7" s="174"/>
      <c r="K7" s="174"/>
      <c r="L7" s="17"/>
      <c r="M7" s="23" t="s">
        <v>107</v>
      </c>
    </row>
    <row r="8" spans="3:13" s="15" customFormat="1" ht="21" customHeight="1">
      <c r="C8" s="15" t="s">
        <v>111</v>
      </c>
      <c r="I8" s="15" t="s">
        <v>30</v>
      </c>
      <c r="J8" s="17"/>
      <c r="M8" s="23" t="s">
        <v>108</v>
      </c>
    </row>
    <row r="9" spans="3:13" ht="21" customHeight="1">
      <c r="C9" s="16" t="s">
        <v>110</v>
      </c>
      <c r="E9" s="16" t="s">
        <v>60</v>
      </c>
      <c r="F9" s="17"/>
      <c r="G9" s="16" t="s">
        <v>89</v>
      </c>
      <c r="I9" s="16" t="s">
        <v>101</v>
      </c>
      <c r="K9" s="16" t="s">
        <v>3</v>
      </c>
      <c r="L9" s="17"/>
      <c r="M9" s="24" t="s">
        <v>109</v>
      </c>
    </row>
    <row r="10" spans="1:13" ht="21" customHeight="1">
      <c r="A10" s="7" t="s">
        <v>177</v>
      </c>
      <c r="C10" s="25">
        <v>221449</v>
      </c>
      <c r="D10" s="25"/>
      <c r="E10" s="25">
        <v>82318</v>
      </c>
      <c r="F10" s="25"/>
      <c r="G10" s="25">
        <v>392750</v>
      </c>
      <c r="H10" s="25"/>
      <c r="I10" s="25">
        <v>30000</v>
      </c>
      <c r="J10" s="4"/>
      <c r="K10" s="25">
        <v>349752</v>
      </c>
      <c r="L10" s="25"/>
      <c r="M10" s="18">
        <f>SUM(C10:K10)</f>
        <v>1076269</v>
      </c>
    </row>
    <row r="11" spans="1:13" ht="21" customHeight="1">
      <c r="A11" s="3" t="s">
        <v>142</v>
      </c>
      <c r="C11" s="17"/>
      <c r="E11" s="17"/>
      <c r="F11" s="17"/>
      <c r="G11" s="17"/>
      <c r="I11" s="17"/>
      <c r="K11" s="17"/>
      <c r="L11" s="17"/>
      <c r="M11" s="133"/>
    </row>
    <row r="12" spans="1:13" ht="21" customHeight="1">
      <c r="A12" s="3" t="s">
        <v>164</v>
      </c>
      <c r="C12" s="128">
        <v>0</v>
      </c>
      <c r="D12" s="25"/>
      <c r="E12" s="128">
        <v>0</v>
      </c>
      <c r="F12" s="25"/>
      <c r="G12" s="128">
        <v>0</v>
      </c>
      <c r="H12" s="25"/>
      <c r="I12" s="128">
        <v>0</v>
      </c>
      <c r="J12" s="4"/>
      <c r="K12" s="128">
        <v>-75701</v>
      </c>
      <c r="L12" s="25"/>
      <c r="M12" s="128">
        <f>SUM(C12:K12)</f>
        <v>-75701</v>
      </c>
    </row>
    <row r="13" spans="1:13" ht="21" customHeight="1">
      <c r="A13" s="7" t="s">
        <v>138</v>
      </c>
      <c r="B13" s="7"/>
      <c r="C13" s="25">
        <v>221449</v>
      </c>
      <c r="D13" s="25"/>
      <c r="E13" s="25">
        <v>82318</v>
      </c>
      <c r="F13" s="25"/>
      <c r="G13" s="25">
        <v>392750</v>
      </c>
      <c r="H13" s="25"/>
      <c r="I13" s="25">
        <v>30000</v>
      </c>
      <c r="J13" s="4"/>
      <c r="K13" s="25">
        <v>274051</v>
      </c>
      <c r="L13" s="18"/>
      <c r="M13" s="18">
        <f>SUM(C13:K13)</f>
        <v>1000568</v>
      </c>
    </row>
    <row r="14" spans="1:13" ht="21" customHeight="1">
      <c r="A14" s="3" t="s">
        <v>53</v>
      </c>
      <c r="C14" s="29">
        <v>0</v>
      </c>
      <c r="D14" s="20"/>
      <c r="E14" s="29">
        <v>0</v>
      </c>
      <c r="F14" s="18"/>
      <c r="G14" s="29">
        <v>0</v>
      </c>
      <c r="H14" s="18"/>
      <c r="I14" s="29">
        <v>0</v>
      </c>
      <c r="J14" s="19"/>
      <c r="K14" s="29">
        <f>'PL &amp; CF'!K62</f>
        <v>74987</v>
      </c>
      <c r="L14" s="18"/>
      <c r="M14" s="29">
        <f>SUM(E14:K14)</f>
        <v>74987</v>
      </c>
    </row>
    <row r="15" spans="1:13" ht="21" customHeight="1">
      <c r="A15" s="3" t="s">
        <v>112</v>
      </c>
      <c r="C15" s="30">
        <v>0</v>
      </c>
      <c r="D15" s="20"/>
      <c r="E15" s="30">
        <v>0</v>
      </c>
      <c r="F15" s="18"/>
      <c r="G15" s="30">
        <v>0</v>
      </c>
      <c r="H15" s="18"/>
      <c r="I15" s="30">
        <v>0</v>
      </c>
      <c r="J15" s="19"/>
      <c r="K15" s="30">
        <v>0</v>
      </c>
      <c r="L15" s="18"/>
      <c r="M15" s="30">
        <v>0</v>
      </c>
    </row>
    <row r="16" spans="1:13" ht="21" customHeight="1">
      <c r="A16" s="3" t="s">
        <v>54</v>
      </c>
      <c r="C16" s="18">
        <f>SUM(C14:C15)</f>
        <v>0</v>
      </c>
      <c r="D16" s="20"/>
      <c r="E16" s="18">
        <f>SUM(E14:E15)</f>
        <v>0</v>
      </c>
      <c r="F16" s="18"/>
      <c r="G16" s="18">
        <f>SUM(G14:G15)</f>
        <v>0</v>
      </c>
      <c r="H16" s="18"/>
      <c r="I16" s="18">
        <f>SUM(I14:I15)</f>
        <v>0</v>
      </c>
      <c r="J16" s="19"/>
      <c r="K16" s="18">
        <f>SUM(K14:K15)</f>
        <v>74987</v>
      </c>
      <c r="L16" s="18"/>
      <c r="M16" s="18">
        <f>SUM(M14:M15)</f>
        <v>74987</v>
      </c>
    </row>
    <row r="17" spans="1:13" ht="21" customHeight="1">
      <c r="A17" s="141" t="s">
        <v>183</v>
      </c>
      <c r="C17" s="25">
        <v>0</v>
      </c>
      <c r="D17" s="25"/>
      <c r="E17" s="25">
        <v>0</v>
      </c>
      <c r="F17" s="25"/>
      <c r="G17" s="25">
        <v>0</v>
      </c>
      <c r="H17" s="25"/>
      <c r="I17" s="25">
        <v>0</v>
      </c>
      <c r="J17" s="25"/>
      <c r="K17" s="25">
        <v>-53148</v>
      </c>
      <c r="L17" s="25"/>
      <c r="M17" s="25">
        <f>SUM(C17:K17)</f>
        <v>-53148</v>
      </c>
    </row>
    <row r="18" spans="1:13" ht="21" customHeight="1" thickBot="1">
      <c r="A18" s="7" t="s">
        <v>203</v>
      </c>
      <c r="B18" s="7"/>
      <c r="C18" s="21">
        <f>SUM(C13:C17)-C16</f>
        <v>221449</v>
      </c>
      <c r="D18" s="22"/>
      <c r="E18" s="21">
        <f>SUM(E13:E17)-E16</f>
        <v>82318</v>
      </c>
      <c r="F18" s="18"/>
      <c r="G18" s="21">
        <f>SUM(G13:G17)-G16</f>
        <v>392750</v>
      </c>
      <c r="H18" s="18"/>
      <c r="I18" s="21">
        <f>SUM(I13:I17)-I16</f>
        <v>30000</v>
      </c>
      <c r="J18" s="19"/>
      <c r="K18" s="21">
        <f>SUM(K13:K17)-K16</f>
        <v>295890</v>
      </c>
      <c r="L18" s="18"/>
      <c r="M18" s="21">
        <f>SUM(M13:M17)-M16</f>
        <v>1022407</v>
      </c>
    </row>
    <row r="19" spans="1:13" ht="21" customHeight="1" thickTop="1">
      <c r="A19" s="7"/>
      <c r="B19" s="7"/>
      <c r="C19" s="18"/>
      <c r="D19" s="22"/>
      <c r="E19" s="18"/>
      <c r="F19" s="18"/>
      <c r="G19" s="18"/>
      <c r="H19" s="18"/>
      <c r="I19" s="18"/>
      <c r="J19" s="19"/>
      <c r="K19" s="18"/>
      <c r="L19" s="18"/>
      <c r="M19" s="18"/>
    </row>
    <row r="20" spans="1:14" s="126" customFormat="1" ht="21" customHeight="1">
      <c r="A20" s="127" t="s">
        <v>147</v>
      </c>
      <c r="B20" s="1"/>
      <c r="C20" s="25">
        <v>221449</v>
      </c>
      <c r="D20" s="25"/>
      <c r="E20" s="25">
        <v>82318</v>
      </c>
      <c r="F20" s="25"/>
      <c r="G20" s="25">
        <v>392750</v>
      </c>
      <c r="H20" s="25"/>
      <c r="I20" s="25">
        <v>30000</v>
      </c>
      <c r="J20" s="4"/>
      <c r="K20" s="25">
        <v>306838</v>
      </c>
      <c r="L20" s="25"/>
      <c r="M20" s="25">
        <f>SUM(C20:K20)</f>
        <v>1033355</v>
      </c>
      <c r="N20" s="1"/>
    </row>
    <row r="21" spans="1:13" ht="21" customHeight="1">
      <c r="A21" s="3" t="s">
        <v>53</v>
      </c>
      <c r="C21" s="29">
        <v>0</v>
      </c>
      <c r="D21" s="20"/>
      <c r="E21" s="29">
        <v>0</v>
      </c>
      <c r="F21" s="18"/>
      <c r="G21" s="29">
        <v>0</v>
      </c>
      <c r="H21" s="18"/>
      <c r="I21" s="29">
        <v>0</v>
      </c>
      <c r="J21" s="4"/>
      <c r="K21" s="27">
        <f>'PL &amp; CF'!I62</f>
        <v>18199</v>
      </c>
      <c r="L21" s="25"/>
      <c r="M21" s="27">
        <f>SUM(C21:K21)</f>
        <v>18199</v>
      </c>
    </row>
    <row r="22" spans="1:13" ht="21" customHeight="1">
      <c r="A22" s="3" t="s">
        <v>112</v>
      </c>
      <c r="C22" s="30">
        <v>0</v>
      </c>
      <c r="D22" s="20"/>
      <c r="E22" s="30">
        <v>0</v>
      </c>
      <c r="F22" s="18"/>
      <c r="G22" s="30">
        <v>0</v>
      </c>
      <c r="H22" s="18"/>
      <c r="I22" s="30">
        <v>0</v>
      </c>
      <c r="J22" s="19"/>
      <c r="K22" s="30">
        <v>0</v>
      </c>
      <c r="L22" s="18"/>
      <c r="M22" s="30">
        <v>0</v>
      </c>
    </row>
    <row r="23" spans="1:13" ht="21" customHeight="1">
      <c r="A23" s="3" t="s">
        <v>54</v>
      </c>
      <c r="C23" s="18">
        <f>SUM(C21:C22)</f>
        <v>0</v>
      </c>
      <c r="D23" s="20"/>
      <c r="E23" s="18">
        <f>SUM(E21:E22)</f>
        <v>0</v>
      </c>
      <c r="F23" s="18"/>
      <c r="G23" s="18">
        <f>SUM(G21:G22)</f>
        <v>0</v>
      </c>
      <c r="H23" s="18"/>
      <c r="I23" s="18">
        <f>SUM(I21:I22)</f>
        <v>0</v>
      </c>
      <c r="J23" s="19"/>
      <c r="K23" s="18">
        <f>SUM(K21:K22)</f>
        <v>18199</v>
      </c>
      <c r="L23" s="18"/>
      <c r="M23" s="18">
        <f>SUM(M21:M22)</f>
        <v>18199</v>
      </c>
    </row>
    <row r="24" spans="1:13" ht="21" customHeight="1">
      <c r="A24" s="3" t="s">
        <v>183</v>
      </c>
      <c r="C24" s="18">
        <v>0</v>
      </c>
      <c r="D24" s="20"/>
      <c r="E24" s="18">
        <v>0</v>
      </c>
      <c r="F24" s="18"/>
      <c r="G24" s="18">
        <v>0</v>
      </c>
      <c r="H24" s="18"/>
      <c r="I24" s="18">
        <v>0</v>
      </c>
      <c r="J24" s="19"/>
      <c r="K24" s="18">
        <v>-39861</v>
      </c>
      <c r="L24" s="18"/>
      <c r="M24" s="128">
        <f>SUM(C24:K24)</f>
        <v>-39861</v>
      </c>
    </row>
    <row r="25" spans="1:13" ht="21" customHeight="1" thickBot="1">
      <c r="A25" s="7" t="s">
        <v>204</v>
      </c>
      <c r="C25" s="26">
        <f>SUM(C20:C24)-C23</f>
        <v>221449</v>
      </c>
      <c r="D25" s="25"/>
      <c r="E25" s="26">
        <f>SUM(E20:E24)-E23</f>
        <v>82318</v>
      </c>
      <c r="F25" s="25"/>
      <c r="G25" s="26">
        <f>SUM(G20:G24)-G23</f>
        <v>392750</v>
      </c>
      <c r="H25" s="25"/>
      <c r="I25" s="26">
        <f>SUM(I20:I24)-I23</f>
        <v>30000</v>
      </c>
      <c r="J25" s="4"/>
      <c r="K25" s="26">
        <f>SUM(K20:K24)-K23</f>
        <v>285176</v>
      </c>
      <c r="L25" s="25"/>
      <c r="M25" s="26">
        <f>SUM(M20:M24)-M23</f>
        <v>1011693</v>
      </c>
    </row>
    <row r="26" spans="3:13" ht="9.75" customHeight="1" thickTop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ht="21" customHeight="1">
      <c r="A27" s="1" t="s">
        <v>4</v>
      </c>
    </row>
  </sheetData>
  <sheetProtection/>
  <mergeCells count="2">
    <mergeCell ref="C6:M6"/>
    <mergeCell ref="I7:K7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Daughtrat Wongsangthip</cp:lastModifiedBy>
  <cp:lastPrinted>2021-10-29T06:40:22Z</cp:lastPrinted>
  <dcterms:created xsi:type="dcterms:W3CDTF">1999-03-31T19:46:17Z</dcterms:created>
  <dcterms:modified xsi:type="dcterms:W3CDTF">2021-11-10T08:42:24Z</dcterms:modified>
  <cp:category/>
  <cp:version/>
  <cp:contentType/>
  <cp:contentStatus/>
</cp:coreProperties>
</file>