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G:\L\L_Lease IT\2026\Q2'2026\Convert_Q2'2026\"/>
    </mc:Choice>
  </mc:AlternateContent>
  <xr:revisionPtr revIDLastSave="0" documentId="13_ncr:1_{CFE1809B-92C1-4E2E-9B6D-4D2BE23A403F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BS" sheetId="3" r:id="rId1"/>
    <sheet name="PL" sheetId="4" r:id="rId2"/>
    <sheet name="SE-Conso" sheetId="5" r:id="rId3"/>
    <sheet name="SE-Separate" sheetId="2" r:id="rId4"/>
    <sheet name="CF" sheetId="6" r:id="rId5"/>
  </sheets>
  <definedNames>
    <definedName name="_xlnm._FilterDatabase" localSheetId="0" hidden="1">BS!$A$6:$O$105</definedName>
    <definedName name="_xlnm._FilterDatabase" localSheetId="4" hidden="1">CF!#REF!</definedName>
    <definedName name="_xlnm._FilterDatabase" localSheetId="1" hidden="1">PL!$A$41:$K$66</definedName>
    <definedName name="_xlnm.Print_Area" localSheetId="0">BS!$A$1:$O$108</definedName>
    <definedName name="_xlnm.Print_Area" localSheetId="4">CF!$A$1:$O$72</definedName>
    <definedName name="_xlnm.Print_Area" localSheetId="1">PL!$A$1:$K$68</definedName>
    <definedName name="_xlnm.Print_Area" localSheetId="2">'SE-Conso'!$A$1:$L$25</definedName>
    <definedName name="_xlnm.Print_Area" localSheetId="3">'SE-Separate'!$A$1:$K$24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  <c r="M64" i="6" l="1"/>
  <c r="I64" i="6"/>
  <c r="I66" i="4" l="1"/>
  <c r="I32" i="4"/>
  <c r="O48" i="3"/>
  <c r="K48" i="3"/>
  <c r="M48" i="3"/>
  <c r="K15" i="2" l="1"/>
  <c r="K14" i="2"/>
  <c r="G13" i="2"/>
  <c r="G16" i="2" s="1"/>
  <c r="E13" i="2"/>
  <c r="E16" i="2" s="1"/>
  <c r="E18" i="2" s="1"/>
  <c r="C13" i="2"/>
  <c r="C16" i="2" s="1"/>
  <c r="C18" i="2" s="1"/>
  <c r="K12" i="2"/>
  <c r="K11" i="2"/>
  <c r="K10" i="2"/>
  <c r="I13" i="2" l="1"/>
  <c r="I16" i="2" s="1"/>
  <c r="K13" i="2"/>
  <c r="K16" i="2" s="1"/>
  <c r="K15" i="5" l="1"/>
  <c r="K14" i="5"/>
  <c r="G13" i="5"/>
  <c r="G16" i="5" s="1"/>
  <c r="G18" i="5" s="1"/>
  <c r="E13" i="5"/>
  <c r="E16" i="5" s="1"/>
  <c r="E18" i="5" s="1"/>
  <c r="C13" i="5"/>
  <c r="C16" i="5" s="1"/>
  <c r="C18" i="5" s="1"/>
  <c r="K12" i="5"/>
  <c r="K11" i="5"/>
  <c r="K10" i="5"/>
  <c r="O18" i="3"/>
  <c r="K18" i="3"/>
  <c r="K52" i="4"/>
  <c r="K47" i="4"/>
  <c r="K53" i="4" s="1"/>
  <c r="K55" i="4" s="1"/>
  <c r="K57" i="4" s="1"/>
  <c r="G52" i="4"/>
  <c r="G47" i="4"/>
  <c r="K18" i="4"/>
  <c r="K13" i="4"/>
  <c r="G18" i="4"/>
  <c r="G13" i="4"/>
  <c r="G19" i="4" s="1"/>
  <c r="G21" i="4" s="1"/>
  <c r="G23" i="4" s="1"/>
  <c r="K98" i="3"/>
  <c r="O98" i="3"/>
  <c r="M98" i="3"/>
  <c r="M100" i="3" s="1"/>
  <c r="K76" i="3"/>
  <c r="M76" i="3"/>
  <c r="O76" i="3"/>
  <c r="O69" i="3"/>
  <c r="M69" i="3"/>
  <c r="K69" i="3"/>
  <c r="O100" i="3" l="1"/>
  <c r="K100" i="3"/>
  <c r="G53" i="4"/>
  <c r="G55" i="4" s="1"/>
  <c r="G57" i="4" s="1"/>
  <c r="K19" i="4"/>
  <c r="K21" i="4" s="1"/>
  <c r="K23" i="4" s="1"/>
  <c r="K27" i="4" s="1"/>
  <c r="I13" i="5"/>
  <c r="I16" i="5" s="1"/>
  <c r="K65" i="4"/>
  <c r="K61" i="4"/>
  <c r="G65" i="4"/>
  <c r="G61" i="4"/>
  <c r="K31" i="4"/>
  <c r="G27" i="4"/>
  <c r="C21" i="5"/>
  <c r="C22" i="5" s="1"/>
  <c r="K13" i="5" l="1"/>
  <c r="K16" i="5" s="1"/>
  <c r="I18" i="4"/>
  <c r="I13" i="4"/>
  <c r="I19" i="4" l="1"/>
  <c r="I21" i="4" l="1"/>
  <c r="O54" i="6"/>
  <c r="M54" i="6"/>
  <c r="K54" i="6"/>
  <c r="I54" i="6"/>
  <c r="I23" i="4" l="1"/>
  <c r="K26" i="3"/>
  <c r="M62" i="6"/>
  <c r="I31" i="4" l="1"/>
  <c r="I27" i="4"/>
  <c r="K49" i="3"/>
  <c r="I52" i="4" l="1"/>
  <c r="I47" i="4"/>
  <c r="M26" i="3"/>
  <c r="O26" i="3"/>
  <c r="I62" i="6"/>
  <c r="K62" i="6"/>
  <c r="O62" i="6"/>
  <c r="C21" i="2"/>
  <c r="K18" i="2"/>
  <c r="K18" i="5"/>
  <c r="D28" i="2"/>
  <c r="K20" i="5"/>
  <c r="G21" i="2"/>
  <c r="G22" i="2" s="1"/>
  <c r="E21" i="2"/>
  <c r="E22" i="2" s="1"/>
  <c r="K20" i="2"/>
  <c r="G21" i="5"/>
  <c r="G22" i="5" s="1"/>
  <c r="E21" i="5"/>
  <c r="C22" i="2" l="1"/>
  <c r="C23" i="2" s="1"/>
  <c r="E22" i="5"/>
  <c r="O77" i="3"/>
  <c r="E28" i="2"/>
  <c r="E23" i="2"/>
  <c r="O49" i="3"/>
  <c r="K77" i="3"/>
  <c r="I53" i="4"/>
  <c r="I55" i="4" s="1"/>
  <c r="I57" i="4" s="1"/>
  <c r="I19" i="2" s="1"/>
  <c r="M77" i="3"/>
  <c r="M49" i="3"/>
  <c r="K101" i="3" l="1"/>
  <c r="C28" i="2"/>
  <c r="O9" i="6"/>
  <c r="O19" i="6" s="1"/>
  <c r="O34" i="6" s="1"/>
  <c r="O38" i="6" s="1"/>
  <c r="O63" i="6" s="1"/>
  <c r="O65" i="6" s="1"/>
  <c r="K9" i="6"/>
  <c r="K19" i="6" s="1"/>
  <c r="K34" i="6" s="1"/>
  <c r="K38" i="6" s="1"/>
  <c r="K63" i="6" s="1"/>
  <c r="K65" i="6" s="1"/>
  <c r="I61" i="4"/>
  <c r="M9" i="6"/>
  <c r="M19" i="6" s="1"/>
  <c r="M34" i="6" s="1"/>
  <c r="M38" i="6" s="1"/>
  <c r="O101" i="3"/>
  <c r="K102" i="3" l="1"/>
  <c r="O102" i="3"/>
  <c r="I65" i="4"/>
  <c r="M63" i="6"/>
  <c r="M65" i="6" s="1"/>
  <c r="M66" i="6" s="1"/>
  <c r="I21" i="2"/>
  <c r="K19" i="2"/>
  <c r="K21" i="2" s="1"/>
  <c r="M101" i="3" l="1"/>
  <c r="M102" i="3" s="1"/>
  <c r="I22" i="2"/>
  <c r="I28" i="2" s="1"/>
  <c r="K22" i="2"/>
  <c r="K23" i="2" s="1"/>
  <c r="I23" i="2" l="1"/>
  <c r="E66" i="4" l="1"/>
  <c r="E32" i="4"/>
  <c r="C23" i="5"/>
  <c r="C27" i="5"/>
  <c r="I76" i="3"/>
  <c r="E23" i="5"/>
  <c r="E27" i="5"/>
  <c r="I69" i="3"/>
  <c r="I77" i="3" l="1"/>
  <c r="E52" i="4"/>
  <c r="E47" i="4"/>
  <c r="E53" i="4" l="1"/>
  <c r="E18" i="4"/>
  <c r="E55" i="4" l="1"/>
  <c r="I9" i="6" s="1"/>
  <c r="I19" i="6" s="1"/>
  <c r="I34" i="6" s="1"/>
  <c r="I38" i="6" s="1"/>
  <c r="I63" i="6" s="1"/>
  <c r="I65" i="6" s="1"/>
  <c r="I66" i="6" s="1"/>
  <c r="E13" i="4"/>
  <c r="E19" i="4" s="1"/>
  <c r="E21" i="4" s="1"/>
  <c r="E23" i="4" s="1"/>
  <c r="E57" i="4" l="1"/>
  <c r="I19" i="5" s="1"/>
  <c r="E27" i="4"/>
  <c r="E31" i="4"/>
  <c r="E61" i="4" l="1"/>
  <c r="E65" i="4"/>
  <c r="I98" i="3"/>
  <c r="I100" i="3" s="1"/>
  <c r="I101" i="3" s="1"/>
  <c r="K19" i="5"/>
  <c r="I21" i="5"/>
  <c r="I22" i="5" l="1"/>
  <c r="K21" i="5"/>
  <c r="K22" i="5" s="1"/>
  <c r="K23" i="5" s="1"/>
  <c r="I23" i="5" l="1"/>
  <c r="I27" i="5"/>
  <c r="I48" i="3" l="1"/>
  <c r="I26" i="3" l="1"/>
  <c r="I49" i="3" s="1"/>
  <c r="I102" i="3" s="1"/>
</calcChain>
</file>

<file path=xl/sharedStrings.xml><?xml version="1.0" encoding="utf-8"?>
<sst xmlns="http://schemas.openxmlformats.org/spreadsheetml/2006/main" count="339" uniqueCount="191">
  <si>
    <t>สินทรัพย์หมุนเวียน</t>
  </si>
  <si>
    <t>รวมสินทรัพย์หมุนเวียน</t>
  </si>
  <si>
    <t>รวมสินทรัพย์</t>
  </si>
  <si>
    <t>หนี้สินหมุนเวียน</t>
  </si>
  <si>
    <t>หนี้สินหมุนเวียนอื่น</t>
  </si>
  <si>
    <t>รวมหนี้สินหมุนเวียน</t>
  </si>
  <si>
    <t>รวมหนี้สิน</t>
  </si>
  <si>
    <t>รวมรายได้</t>
  </si>
  <si>
    <t>สินทรัพย์</t>
  </si>
  <si>
    <t>รวมค่าใช้จ่าย</t>
  </si>
  <si>
    <t>รวม</t>
  </si>
  <si>
    <t>สินทรัพย์ไม่หมุนเวียน</t>
  </si>
  <si>
    <t>รวมสินทรัพย์ไม่หมุนเวียน</t>
  </si>
  <si>
    <t>หมายเหตุ</t>
  </si>
  <si>
    <t xml:space="preserve">ทุนเรือนหุ้น </t>
  </si>
  <si>
    <t xml:space="preserve">ค่าใช้จ่าย </t>
  </si>
  <si>
    <t>รายได้</t>
  </si>
  <si>
    <t>หนี้สินและส่วนของผู้ถือหุ้น</t>
  </si>
  <si>
    <t>ส่วนของผู้ถือหุ้น</t>
  </si>
  <si>
    <t>รวมส่วนของผู้ถือหุ้น</t>
  </si>
  <si>
    <t>รวมหนี้สินและส่วนของผู้ถือหุ้น</t>
  </si>
  <si>
    <t>หมายเหตุประกอบงบการเงินเป็นส่วนหนึ่งของงบการเงินนี้</t>
  </si>
  <si>
    <t xml:space="preserve">   </t>
  </si>
  <si>
    <t>สินทรัพย์หมุนเวียนอื่น</t>
  </si>
  <si>
    <t>รายได้ดอกเบี้ย</t>
  </si>
  <si>
    <t>รายได้อื่น</t>
  </si>
  <si>
    <t>รายได้ค่าธรรมเนียมและบริการ</t>
  </si>
  <si>
    <t>เงินสดและรายการเทียบเท่าเงินสด</t>
  </si>
  <si>
    <t>รวมหนี้สินไม่หมุนเวียน</t>
  </si>
  <si>
    <t>หนี้สินไม่หมุนเวียน</t>
  </si>
  <si>
    <t>ยังไม่ได้จัดสรร</t>
  </si>
  <si>
    <t>ค่าใช้จ่ายในการบริหาร</t>
  </si>
  <si>
    <t>เงินฝากธนาคารที่มีภาระค้ำประกัน</t>
  </si>
  <si>
    <t>จัดสรรแล้ว -</t>
  </si>
  <si>
    <t>สำรองตามกฎหมาย</t>
  </si>
  <si>
    <t xml:space="preserve">อุปกรณ์ </t>
  </si>
  <si>
    <t xml:space="preserve">สินทรัพย์ไม่มีตัวตน </t>
  </si>
  <si>
    <t>งบกระแสเงินสด</t>
  </si>
  <si>
    <t>กระแสเงินสดจากกิจกรรมดำเนินงาน</t>
  </si>
  <si>
    <t xml:space="preserve">   จากกิจกรรมดำเนินงาน</t>
  </si>
  <si>
    <t>งบกระแสเงินสด (ต่อ)</t>
  </si>
  <si>
    <t xml:space="preserve">   สินทรัพย์หมุนเวียนอื่น</t>
  </si>
  <si>
    <t xml:space="preserve">   หนี้สินหมุนเวียนอื่น</t>
  </si>
  <si>
    <t>กระแสเงินสดจากกิจกรรมจัดหาเงิน</t>
  </si>
  <si>
    <t>กำไรขาดทุน:</t>
  </si>
  <si>
    <t>(หน่วย: พันบาท)</t>
  </si>
  <si>
    <t>(ยังไม่ได้ตรวจสอบ แต่สอบทานแล้ว)</t>
  </si>
  <si>
    <t>กำไรขาดทุนเบ็ดเสร็จรวมสำหรับงวด</t>
  </si>
  <si>
    <t>เงินสดและรายการเทียบเท่าเงินสด ณ วันสิ้นงวด</t>
  </si>
  <si>
    <t>สินทรัพย์จากการดำเนินงาน (เพิ่มขึ้น) ลดลง</t>
  </si>
  <si>
    <t>เงินสดและรายการเทียบเท่าเงินสด ณ วันต้นงวด</t>
  </si>
  <si>
    <t>ส่วนเกินมูลค่าหุ้นสามัญ</t>
  </si>
  <si>
    <t>ส่วนเกินมูลค่า</t>
  </si>
  <si>
    <t>หุ้นสามัญ</t>
  </si>
  <si>
    <t xml:space="preserve">   ค่าเสื่อมราคาและค่าตัดจำหน่าย</t>
  </si>
  <si>
    <t>สินทรัพย์ภาษีเงินได้รอการตัดบัญชี</t>
  </si>
  <si>
    <t>เงินสดจ่ายซื้ออุปกรณ์</t>
  </si>
  <si>
    <t xml:space="preserve">รายการปรับกระทบยอดกำไรก่อนค่าใช้จ่ายภาษีเงินได้เป็นเงินสดรับ (จ่าย) </t>
  </si>
  <si>
    <t xml:space="preserve">   ลูกหนี้ตามสัญญาเงินให้กู้ยืม</t>
  </si>
  <si>
    <t xml:space="preserve">   ลูกหนี้จากการรับซื้อสิทธิเรียกร้อง</t>
  </si>
  <si>
    <t>กำไรขาดทุนเบ็ดเสร็จอื่น:</t>
  </si>
  <si>
    <t xml:space="preserve">   ลูกหนี้ตามสัญญาเช่าการเงิน</t>
  </si>
  <si>
    <t xml:space="preserve">   ลูกหนี้ตามสัญญาเช่าซื้อ</t>
  </si>
  <si>
    <t>(หน่วย: พันบาท ยกเว้นกำไรต่อหุ้นแสดงเป็นบาท)</t>
  </si>
  <si>
    <t>หุ้นกู้ - สุทธิจากส่วนที่ถึงกำหนดชำระภายในหนึ่งปี</t>
  </si>
  <si>
    <t>ทรัพย์สินรอการขาย</t>
  </si>
  <si>
    <t xml:space="preserve">ยังไม่ได้จัดสรร </t>
  </si>
  <si>
    <t>(ยังไม่ได้ตรวจสอบ</t>
  </si>
  <si>
    <t>(ตรวจสอบแล้ว)</t>
  </si>
  <si>
    <t>แต่สอบทานแล้ว)</t>
  </si>
  <si>
    <t>กรรมการ</t>
  </si>
  <si>
    <t xml:space="preserve">   ในสินทรัพย์และหนี้สินดำเนินงาน</t>
  </si>
  <si>
    <t>4</t>
  </si>
  <si>
    <t>5</t>
  </si>
  <si>
    <t>ทุนจดทะเบียน</t>
  </si>
  <si>
    <t>เงินสดจ่ายซื้อสินทรัพย์ไม่มีตัวตน</t>
  </si>
  <si>
    <t>ทุนออกจำหน่ายและชำระเต็มมูลค่าแล้ว</t>
  </si>
  <si>
    <t>งบการเงินรวม</t>
  </si>
  <si>
    <t>งบการเงินเฉพาะกิจการ</t>
  </si>
  <si>
    <t>กำหนดชำระภายในหนึ่งปี</t>
  </si>
  <si>
    <t>ลูกหนี้ตามสัญญาเงินให้กู้ยืม - ส่วนที่ถึง</t>
  </si>
  <si>
    <t>ลูกหนี้จากการรับซื้อสิทธิเรียกร้อง - ส่วนที่ถึง</t>
  </si>
  <si>
    <t>ลูกหนี้ตามสัญญาเช่าการเงิน - ส่วนที่ถึง</t>
  </si>
  <si>
    <t>ลูกหนี้ตามสัญญาเช่าการเงิน - สุทธิจากส่วนที่ถึง</t>
  </si>
  <si>
    <t>ลูกหนี้ตามสัญญาเงินให้กู้ยืม - สุทธิจากส่วนที่ถึง</t>
  </si>
  <si>
    <t>บริษัท ลีซ อิท จำกัด (มหาชน) และบริษัทย่อย</t>
  </si>
  <si>
    <t>เงินลงทุนในบริษัทย่อย</t>
  </si>
  <si>
    <t>กำไรขาดทุนเบ็ดเสร็จอื่นสำหรับงวด</t>
  </si>
  <si>
    <t>ลูกหนี้จากการรับซื้อสิทธิเรียกร้อง - สุทธิจากส่วนที่ถึง</t>
  </si>
  <si>
    <t>ข้อมูลกระแสเงินสดเปิดเผยเพิ่มเติม</t>
  </si>
  <si>
    <t>รายการที่มิใช่เงินสด</t>
  </si>
  <si>
    <t>ค่าใช้จ่ายในการบริการ</t>
  </si>
  <si>
    <t>เงินสดจ่ายชำระคืนหุ้นกู้</t>
  </si>
  <si>
    <t xml:space="preserve">   จำนวนหุ้นสามัญถัวเฉลี่ยถ่วงน้ำหนัก (พันหุ้น)</t>
  </si>
  <si>
    <t>สินทรัพย์สิทธิการใช้</t>
  </si>
  <si>
    <t>ประมาณการหนี้สินไม่หมุนเวียนอื่น</t>
  </si>
  <si>
    <t>3</t>
  </si>
  <si>
    <t>หนี้สินจากการดำเนินงานเพิ่มขึ้น (ลดลง)</t>
  </si>
  <si>
    <t>งบกำไรขาดทุนเบ็ดเสร็จ</t>
  </si>
  <si>
    <t>หนี้สินทางการเงินหมุนเวียนอื่น</t>
  </si>
  <si>
    <t>ผลขาดทุนด้านเครดิตที่คาดว่าจะเกิดขึ้น</t>
  </si>
  <si>
    <t>ต้นทุนทางการเงิน</t>
  </si>
  <si>
    <t xml:space="preserve">   ต้นทุนทางการเงิน</t>
  </si>
  <si>
    <t xml:space="preserve">   หนี้สินทางการเงินหมุนเวียนอื่น</t>
  </si>
  <si>
    <t>เงินสดจ่ายชำระหนี้สินตามสัญญาเช่า</t>
  </si>
  <si>
    <t xml:space="preserve">   รายได้ดอกเบี้ย</t>
  </si>
  <si>
    <t xml:space="preserve">   หนี้สินทางการเงินไม่หมุนเวียนอื่น</t>
  </si>
  <si>
    <t xml:space="preserve">   เงินสดรับจากดอกเบี้ย</t>
  </si>
  <si>
    <t xml:space="preserve">   เจ้าหนี้จากการซื้อสินทรัพย์ไม่มีตัวตน</t>
  </si>
  <si>
    <t xml:space="preserve">   จ่ายดอกเบี้ย</t>
  </si>
  <si>
    <t>14</t>
  </si>
  <si>
    <t>6</t>
  </si>
  <si>
    <t xml:space="preserve">   ลูกหนี้การค้า - ขายผ่อนชำระ </t>
  </si>
  <si>
    <t>ลูกหนี้ตามสัญญาเงินให้กู้ยืมระยะยาว - ส่วนที่ถึง</t>
  </si>
  <si>
    <t>ลูกหนี้ตามสัญญาเงินให้กู้ยืมระยะยาว - สุทธิจากส่วนที่ถึง</t>
  </si>
  <si>
    <t>หนี้สินทางการเงินไม่หมุนเวียนอื่น</t>
  </si>
  <si>
    <t xml:space="preserve">งบฐานะการเงิน </t>
  </si>
  <si>
    <t>งบฐานะการเงิน (ต่อ)</t>
  </si>
  <si>
    <t>15</t>
  </si>
  <si>
    <t>งบการเปลี่ยนแปลงส่วนของผู้ถือหุ้น</t>
  </si>
  <si>
    <t>งบการเปลี่ยนแปลงส่วนของผู้ถือหุ้น (ต่อ)</t>
  </si>
  <si>
    <t>16</t>
  </si>
  <si>
    <t>กำไร (ขาดทุน) สะสม</t>
  </si>
  <si>
    <t xml:space="preserve">   ลูกหนี้ตามสัญญาเงินให้กู้ยืมระยะยาว</t>
  </si>
  <si>
    <t>กำไร (ขาดทุน) ต่อหุ้น</t>
  </si>
  <si>
    <t xml:space="preserve">   ผลขาดทุนด้านเครดิตที่คาดว่าจะเกิดขึ้น</t>
  </si>
  <si>
    <t>กระแสเงินสดจากกิจกรรมลงทุน</t>
  </si>
  <si>
    <t>รายได้ (ค่าใช้จ่าย) ภาษีเงินได้</t>
  </si>
  <si>
    <t>ลูกหนี้การค้า - ขายผ่อนชำระ - สุทธิจากส่วนที่ถึง</t>
  </si>
  <si>
    <t xml:space="preserve">   กำหนดชำระภายในหนึ่งปี</t>
  </si>
  <si>
    <t>ยอดคงเหลือ ณ วันที่ 1 มกราคม 2568</t>
  </si>
  <si>
    <t>ลูกหนี้การค้าและลูกหนี้หมุนเวียนอื่น</t>
  </si>
  <si>
    <t>เงินให้กู้ยืมระยะสั้นแก่บริษัทย่อย</t>
  </si>
  <si>
    <t>11</t>
  </si>
  <si>
    <t>เจ้าหนี้การค้าและเจ้าหนี้หมุนเวียนอื่น</t>
  </si>
  <si>
    <t>ภาษีเงินได้นิติบุคคลค้างจ่าย</t>
  </si>
  <si>
    <t>กำไร (ขาดทุน) ก่อนภาษีเงินได้</t>
  </si>
  <si>
    <t>กำไร (ขาดทุน) สำหรับงวด</t>
  </si>
  <si>
    <t>13</t>
  </si>
  <si>
    <t xml:space="preserve">กำไร (ขาดทุน) ต่อหุ้นขั้นพื้นฐาน </t>
  </si>
  <si>
    <t xml:space="preserve">   กำไร (ขาดทุน) ส่วนที่เป็นของผู้ถือหุ้นของบริษัทฯ</t>
  </si>
  <si>
    <t>กำไรสำหรับงวด</t>
  </si>
  <si>
    <t>เงินสดรับจากเงินปันผลจากบริษัทย่อย</t>
  </si>
  <si>
    <t>กระแสเงินสดใช้ไปในกิจกรรมดำเนินงาน</t>
  </si>
  <si>
    <t xml:space="preserve">   ประมาณการหนี้สินสำหรับผลประโยชน์ของพนักงาน</t>
  </si>
  <si>
    <t xml:space="preserve">   ลูกหนี้การค้าและลูกหนี้หมุนเวียนอื่น</t>
  </si>
  <si>
    <t xml:space="preserve">   เจ้าหนี้การค้าและเจ้าหนี้หมุนเวียนอื่น</t>
  </si>
  <si>
    <t>ยอดคงเหลือ ณ วันที่ 30 มิถุนายน 2568</t>
  </si>
  <si>
    <t>เงินกู้ยืมระยะสั้นจากสถาบันการเงิน</t>
  </si>
  <si>
    <t>เงินสดรับจากเงินกู้ยืมระยะสั้นจากสถาบันการเงิน</t>
  </si>
  <si>
    <t>เงินสดจ่ายชำระคืนเงินกู้ยืมระยะสั้นจากสถาบันการเงิน</t>
  </si>
  <si>
    <t>รับโอนทรัพย์สินรอการขายจากลูกหนี้ตามสัญญาเงินให้กู้ยืม</t>
  </si>
  <si>
    <t>ณ วันที่ 30 มิถุนายน 2569</t>
  </si>
  <si>
    <t>30 มิถุนายน 2569</t>
  </si>
  <si>
    <t>31 ธันวาคม 2568</t>
  </si>
  <si>
    <t>ส่วนของผู้ถือหุ้นของบริษัทฯ</t>
  </si>
  <si>
    <t>ส่วนของผู้มีส่วนได้เสียที่ไม่มีอำนาจควบคุมของบริษัทย่อย</t>
  </si>
  <si>
    <t>สำหรับงวดสามเดือนสิ้นสุดวันที่ 30 มิถุนายน 2569</t>
  </si>
  <si>
    <t>สำหรับงวดหกเดือนสิ้นสุดวันที่ 30 มิถุนายน 2569</t>
  </si>
  <si>
    <t>ยอดคงเหลือ ณ วันที่ 30 มิถุนายน 2569</t>
  </si>
  <si>
    <t>ยอดคงเหลือ ณ วันที่ 1 มกราคม 2569</t>
  </si>
  <si>
    <t>เงินกู้ยืมระยะสั้น</t>
  </si>
  <si>
    <t>สินทรัพย์ไม่หมุนเวียนอื่น</t>
  </si>
  <si>
    <t>ลดสำรองตามกฎหมาย</t>
  </si>
  <si>
    <t>โอนส่วนเกินมูลค่าหุ้นสามัญ</t>
  </si>
  <si>
    <t>หุ้นสามัญ 442,931,258 หุ้น มูลค่าหุ้นละ 1 บาท</t>
  </si>
  <si>
    <t>ลูกหนี้ตามสัญญาเช่าซื้อ - สุทธิจากส่วนที่ถึง</t>
  </si>
  <si>
    <t>ลูกหนี้ตามสัญญาเช่าซื้อ - ส่วนที่ถึง</t>
  </si>
  <si>
    <t>2569</t>
  </si>
  <si>
    <t>2568</t>
  </si>
  <si>
    <t>ส่วนของหนี้สินตามสัญญาเช่าที่ถึงกำหนดชำระภายในหนึ่งปี</t>
  </si>
  <si>
    <t>หนี้สินตามสัญญาเช่า - สุทธิจากส่วนที่ถึงกำหนดชำระภายในหนึ่งปี</t>
  </si>
  <si>
    <t>ประมาณการหนี้สินไม่หมุนเวียนสำหรับผลประโยชน์ของพนักงาน</t>
  </si>
  <si>
    <t xml:space="preserve">   (31 ธันวาคม 2568: หุ้นสามัญ 601,732,935 หุ้น มูลค่าหุ้นละ 1 บาท)</t>
  </si>
  <si>
    <t>กำไรจากการดำเนินงาน</t>
  </si>
  <si>
    <t>กำไรต่อหุ้น</t>
  </si>
  <si>
    <t xml:space="preserve">กำไรต่อหุ้นขั้นพื้นฐาน </t>
  </si>
  <si>
    <t xml:space="preserve">   กำไรส่วนที่เป็นของผู้ถือหุ้นของบริษัทฯ</t>
  </si>
  <si>
    <t>และชำระแล้ว</t>
  </si>
  <si>
    <t>ทุนที่ออกจำหน่าย</t>
  </si>
  <si>
    <t xml:space="preserve">   รายได้เงินปันผล</t>
  </si>
  <si>
    <t>ขาดทุนจากการดำเนินงานก่อนการเปลี่ยนแปลง</t>
  </si>
  <si>
    <t xml:space="preserve">   จ่ายภาษีเงินได้</t>
  </si>
  <si>
    <t>กระแสเงินสดสุทธิได้มาจาก (ใช้ไปใน) กิจกรรมดำเนินงาน</t>
  </si>
  <si>
    <t>เงินฝากธนาคารที่มีภาระค้ำประกันเพิ่มขึ้น</t>
  </si>
  <si>
    <t>กระแสเงินสดสุทธิได้มาจาก (ใช้ไปใน) กิจกรรมลงทุน</t>
  </si>
  <si>
    <t>กระแสเงินสดสุทธิได้มาจากกิจกรรมจัดหาเงิน</t>
  </si>
  <si>
    <t>เงินสดและรายการเทียบเท่าเงินสดเพิ่มขึ้นสุทธิ</t>
  </si>
  <si>
    <t>ลูกหนี้การค้า - ขายผ่อนชำระ - ส่วนที่ถึง</t>
  </si>
  <si>
    <t>เงินสดรับจากเงินกู้ยืมระยะสั้น</t>
  </si>
  <si>
    <t>เงินสดจ่ายชำระคืนเงินกู้ยืมระยะสั้น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</si>
</sst>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(* #,##0_);_(* \(#,##0\);_(* &quot;-&quot;_);_(@_)"/>
    <numFmt numFmtId="164" formatCode="_-* #,##0.00_-;\-* #,##0.00_-;_-* &quot;-&quot;??_-;_-@_-"/>
    <numFmt numFmtId="165" formatCode="#,##0.00\ ;\(#,##0.00\)"/>
    <numFmt numFmtId="166" formatCode="#,##0.00;\(#,##0.00\)"/>
    <numFmt numFmtId="167" formatCode="_(* #,##0_);_(* \(#,##0\);_(* &quot;-&quot;??_);_(@_)"/>
    <numFmt numFmtId="168" formatCode="_-* #,##0_-;\-* #,##0_-;_-* &quot;-&quot;??_-;_-@_-"/>
    <numFmt numFmtId="169" formatCode="#,##0_ ;\-#,##0\ "/>
    <numFmt numFmtId="170" formatCode="0.0%"/>
    <numFmt numFmtId="171" formatCode="0.00_)"/>
    <numFmt numFmtId="172" formatCode="dd\-mmm\-yy_)"/>
    <numFmt numFmtId="173" formatCode="#,##0.00\ &quot;F&quot;;\-#,##0.00\ &quot;F&quot;"/>
    <numFmt numFmtId="174" formatCode="_(* #,##0.000_);_(* \(#,##0.000\);_(* &quot;-&quot;_);_(@_)"/>
  </numFmts>
  <fonts count="21">
    <font>
      <sz val="15"/>
      <name val="Angsana New"/>
      <family val="1"/>
    </font>
    <font>
      <sz val="14"/>
      <name val="Cordia New"/>
      <family val="2"/>
    </font>
    <font>
      <sz val="8"/>
      <name val="Angsana New"/>
      <family val="1"/>
    </font>
    <font>
      <sz val="14"/>
      <name val="Cordia New"/>
      <family val="2"/>
    </font>
    <font>
      <sz val="10"/>
      <name val="ApFont"/>
    </font>
    <font>
      <b/>
      <sz val="16"/>
      <name val="Angsana New"/>
      <family val="1"/>
    </font>
    <font>
      <sz val="11"/>
      <name val="Times New Roman"/>
      <family val="1"/>
    </font>
    <font>
      <sz val="12"/>
      <name val="EucrosiaUPC"/>
      <family val="1"/>
      <charset val="222"/>
    </font>
    <font>
      <sz val="10"/>
      <name val="Arial"/>
      <family val="2"/>
    </font>
    <font>
      <sz val="14"/>
      <name val="AngsanaUPC"/>
      <family val="1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6"/>
      <name val="Angsana New"/>
      <family val="1"/>
    </font>
    <font>
      <i/>
      <sz val="16"/>
      <name val="Angsana New"/>
      <family val="1"/>
    </font>
    <font>
      <u/>
      <sz val="16"/>
      <name val="Angsana New"/>
      <family val="1"/>
    </font>
    <font>
      <sz val="10"/>
      <color theme="1"/>
      <name val="Arial"/>
      <family val="2"/>
    </font>
    <font>
      <sz val="16"/>
      <color theme="1"/>
      <name val="Angsana New"/>
      <family val="1"/>
    </font>
    <font>
      <sz val="16"/>
      <color theme="0"/>
      <name val="Angsana New"/>
      <family val="1"/>
    </font>
    <font>
      <sz val="15"/>
      <name val="Angsana New"/>
      <family val="1"/>
    </font>
    <font>
      <strike/>
      <sz val="16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173" fontId="9" fillId="0" borderId="0"/>
    <xf numFmtId="172" fontId="9" fillId="0" borderId="0"/>
    <xf numFmtId="170" fontId="9" fillId="0" borderId="0"/>
    <xf numFmtId="38" fontId="10" fillId="2" borderId="0" applyNumberFormat="0" applyBorder="0" applyAlignment="0" applyProtection="0"/>
    <xf numFmtId="10" fontId="10" fillId="3" borderId="1" applyNumberFormat="0" applyBorder="0" applyAlignment="0" applyProtection="0"/>
    <xf numFmtId="37" fontId="11" fillId="0" borderId="0"/>
    <xf numFmtId="171" fontId="12" fillId="0" borderId="0"/>
    <xf numFmtId="39" fontId="6" fillId="0" borderId="0"/>
    <xf numFmtId="0" fontId="4" fillId="0" borderId="0"/>
    <xf numFmtId="10" fontId="8" fillId="0" borderId="0" applyFont="0" applyFill="0" applyBorder="0" applyAlignment="0" applyProtection="0"/>
    <xf numFmtId="1" fontId="8" fillId="0" borderId="2" applyNumberFormat="0" applyFill="0" applyAlignment="0" applyProtection="0">
      <alignment horizontal="center" vertical="center"/>
    </xf>
    <xf numFmtId="0" fontId="16" fillId="0" borderId="0"/>
    <xf numFmtId="0" fontId="19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164" fontId="13" fillId="0" borderId="0" xfId="1" applyFont="1" applyFill="1" applyAlignment="1"/>
    <xf numFmtId="167" fontId="13" fillId="0" borderId="0" xfId="1" applyNumberFormat="1" applyFont="1" applyFill="1" applyAlignment="1"/>
    <xf numFmtId="167" fontId="13" fillId="0" borderId="0" xfId="1" applyNumberFormat="1" applyFont="1" applyFill="1" applyAlignment="1">
      <alignment horizontal="centerContinuous"/>
    </xf>
    <xf numFmtId="167" fontId="13" fillId="0" borderId="0" xfId="1" applyNumberFormat="1" applyFont="1" applyFill="1" applyBorder="1" applyAlignment="1">
      <alignment horizontal="centerContinuous"/>
    </xf>
    <xf numFmtId="167" fontId="13" fillId="0" borderId="0" xfId="1" applyNumberFormat="1" applyFont="1" applyFill="1" applyBorder="1" applyAlignment="1"/>
    <xf numFmtId="41" fontId="13" fillId="0" borderId="0" xfId="1" applyNumberFormat="1" applyFont="1" applyFill="1" applyBorder="1" applyAlignment="1">
      <alignment horizontal="right"/>
    </xf>
    <xf numFmtId="41" fontId="13" fillId="0" borderId="0" xfId="1" applyNumberFormat="1" applyFont="1" applyFill="1" applyAlignment="1">
      <alignment horizontal="right"/>
    </xf>
    <xf numFmtId="41" fontId="17" fillId="0" borderId="0" xfId="2" applyNumberFormat="1" applyFont="1" applyFill="1" applyAlignment="1">
      <alignment horizontal="right"/>
    </xf>
    <xf numFmtId="41" fontId="13" fillId="0" borderId="0" xfId="1" applyNumberFormat="1" applyFont="1" applyFill="1" applyAlignment="1">
      <alignment vertical="center"/>
    </xf>
    <xf numFmtId="41" fontId="13" fillId="0" borderId="7" xfId="1" applyNumberFormat="1" applyFont="1" applyFill="1" applyBorder="1" applyAlignment="1">
      <alignment vertical="center"/>
    </xf>
    <xf numFmtId="41" fontId="17" fillId="0" borderId="7" xfId="2" applyNumberFormat="1" applyFont="1" applyFill="1" applyBorder="1" applyAlignment="1">
      <alignment horizontal="right" vertical="center"/>
    </xf>
    <xf numFmtId="41" fontId="13" fillId="0" borderId="3" xfId="1" applyNumberFormat="1" applyFont="1" applyFill="1" applyBorder="1" applyAlignment="1">
      <alignment vertical="center"/>
    </xf>
    <xf numFmtId="41" fontId="13" fillId="0" borderId="0" xfId="1" applyNumberFormat="1" applyFont="1" applyFill="1" applyAlignment="1">
      <alignment horizontal="right" vertical="center"/>
    </xf>
    <xf numFmtId="41" fontId="17" fillId="0" borderId="0" xfId="1" applyNumberFormat="1" applyFont="1" applyFill="1" applyAlignment="1">
      <alignment horizontal="right" vertical="center"/>
    </xf>
    <xf numFmtId="41" fontId="17" fillId="0" borderId="0" xfId="2" applyNumberFormat="1" applyFont="1" applyFill="1" applyAlignment="1">
      <alignment horizontal="right" vertical="center"/>
    </xf>
    <xf numFmtId="41" fontId="17" fillId="0" borderId="0" xfId="3" applyNumberFormat="1" applyFont="1" applyFill="1" applyAlignment="1">
      <alignment vertical="center"/>
    </xf>
    <xf numFmtId="41" fontId="17" fillId="0" borderId="3" xfId="3" applyNumberFormat="1" applyFont="1" applyFill="1" applyBorder="1" applyAlignment="1">
      <alignment horizontal="right" vertical="center"/>
    </xf>
    <xf numFmtId="41" fontId="17" fillId="0" borderId="0" xfId="3" applyNumberFormat="1" applyFont="1" applyFill="1" applyBorder="1" applyAlignment="1">
      <alignment vertical="center"/>
    </xf>
    <xf numFmtId="41" fontId="17" fillId="0" borderId="0" xfId="2" applyNumberFormat="1" applyFont="1" applyFill="1" applyBorder="1" applyAlignment="1">
      <alignment vertical="center"/>
    </xf>
    <xf numFmtId="41" fontId="13" fillId="0" borderId="0" xfId="1" applyNumberFormat="1" applyFont="1" applyFill="1" applyBorder="1" applyAlignment="1">
      <alignment vertical="center"/>
    </xf>
    <xf numFmtId="41" fontId="17" fillId="0" borderId="0" xfId="3" applyNumberFormat="1" applyFont="1" applyFill="1" applyAlignment="1">
      <alignment horizontal="right" vertical="center"/>
    </xf>
    <xf numFmtId="41" fontId="13" fillId="0" borderId="0" xfId="1" applyNumberFormat="1" applyFont="1" applyFill="1" applyBorder="1" applyAlignment="1">
      <alignment horizontal="right" vertical="center"/>
    </xf>
    <xf numFmtId="41" fontId="13" fillId="0" borderId="4" xfId="1" applyNumberFormat="1" applyFont="1" applyFill="1" applyBorder="1" applyAlignment="1">
      <alignment horizontal="right" vertical="center"/>
    </xf>
    <xf numFmtId="41" fontId="13" fillId="0" borderId="5" xfId="1" applyNumberFormat="1" applyFont="1" applyFill="1" applyBorder="1" applyAlignment="1">
      <alignment horizontal="right" vertical="center"/>
    </xf>
    <xf numFmtId="41" fontId="13" fillId="0" borderId="6" xfId="1" applyNumberFormat="1" applyFont="1" applyFill="1" applyBorder="1" applyAlignment="1">
      <alignment horizontal="right" vertical="center"/>
    </xf>
    <xf numFmtId="41" fontId="13" fillId="0" borderId="0" xfId="1" quotePrefix="1" applyNumberFormat="1" applyFont="1" applyFill="1" applyBorder="1" applyAlignment="1">
      <alignment horizontal="right" vertical="center"/>
    </xf>
    <xf numFmtId="41" fontId="17" fillId="0" borderId="3" xfId="3" applyNumberFormat="1" applyFont="1" applyFill="1" applyBorder="1" applyAlignment="1">
      <alignment vertical="center"/>
    </xf>
    <xf numFmtId="41" fontId="13" fillId="0" borderId="3" xfId="1" applyNumberFormat="1" applyFont="1" applyFill="1" applyBorder="1" applyAlignment="1">
      <alignment horizontal="right"/>
    </xf>
    <xf numFmtId="41" fontId="17" fillId="0" borderId="0" xfId="3" applyNumberFormat="1" applyFont="1" applyFill="1" applyAlignment="1">
      <alignment horizontal="right"/>
    </xf>
    <xf numFmtId="41" fontId="17" fillId="0" borderId="3" xfId="3" applyNumberFormat="1" applyFont="1" applyFill="1" applyBorder="1" applyAlignment="1">
      <alignment horizontal="right"/>
    </xf>
    <xf numFmtId="41" fontId="17" fillId="0" borderId="0" xfId="3" applyNumberFormat="1" applyFont="1" applyFill="1" applyBorder="1" applyAlignment="1">
      <alignment horizontal="right"/>
    </xf>
    <xf numFmtId="41" fontId="13" fillId="0" borderId="0" xfId="3" applyNumberFormat="1" applyFont="1" applyFill="1" applyBorder="1" applyAlignment="1">
      <alignment horizontal="center" vertical="center"/>
    </xf>
    <xf numFmtId="41" fontId="17" fillId="0" borderId="7" xfId="1" applyNumberFormat="1" applyFont="1" applyFill="1" applyBorder="1" applyAlignment="1">
      <alignment horizontal="right" vertical="center"/>
    </xf>
    <xf numFmtId="41" fontId="17" fillId="0" borderId="3" xfId="1" applyNumberFormat="1" applyFont="1" applyFill="1" applyBorder="1" applyAlignment="1">
      <alignment horizontal="right" vertical="center"/>
    </xf>
    <xf numFmtId="41" fontId="17" fillId="0" borderId="0" xfId="1" applyNumberFormat="1" applyFont="1" applyFill="1" applyBorder="1" applyAlignment="1">
      <alignment horizontal="right" vertical="center"/>
    </xf>
    <xf numFmtId="41" fontId="17" fillId="0" borderId="8" xfId="1" applyNumberFormat="1" applyFont="1" applyFill="1" applyBorder="1" applyAlignment="1">
      <alignment horizontal="right" vertical="center"/>
    </xf>
    <xf numFmtId="41" fontId="17" fillId="0" borderId="0" xfId="1" applyNumberFormat="1" applyFont="1" applyFill="1" applyBorder="1" applyAlignment="1"/>
    <xf numFmtId="3" fontId="13" fillId="0" borderId="0" xfId="1" applyNumberFormat="1" applyFont="1" applyFill="1" applyAlignment="1"/>
    <xf numFmtId="3" fontId="13" fillId="0" borderId="0" xfId="0" applyNumberFormat="1" applyFont="1" applyAlignment="1">
      <alignment vertical="center"/>
    </xf>
    <xf numFmtId="164" fontId="13" fillId="0" borderId="0" xfId="1" applyFont="1" applyFill="1" applyAlignment="1">
      <alignment horizontal="center" vertical="center"/>
    </xf>
    <xf numFmtId="164" fontId="13" fillId="0" borderId="0" xfId="1" applyFont="1" applyFill="1" applyAlignment="1">
      <alignment vertical="center"/>
    </xf>
    <xf numFmtId="3" fontId="13" fillId="0" borderId="0" xfId="0" applyNumberFormat="1" applyFont="1"/>
    <xf numFmtId="164" fontId="13" fillId="0" borderId="0" xfId="1" quotePrefix="1" applyFont="1" applyFill="1" applyAlignment="1">
      <alignment vertical="center"/>
    </xf>
    <xf numFmtId="164" fontId="13" fillId="0" borderId="0" xfId="1" applyFont="1" applyFill="1"/>
    <xf numFmtId="0" fontId="13" fillId="0" borderId="0" xfId="0" applyFont="1"/>
    <xf numFmtId="41" fontId="13" fillId="0" borderId="0" xfId="0" applyNumberFormat="1" applyFont="1"/>
    <xf numFmtId="0" fontId="18" fillId="0" borderId="0" xfId="0" applyFont="1"/>
    <xf numFmtId="41" fontId="18" fillId="0" borderId="0" xfId="0" applyNumberFormat="1" applyFont="1"/>
    <xf numFmtId="41" fontId="13" fillId="0" borderId="0" xfId="1" applyNumberFormat="1" applyFont="1" applyFill="1"/>
    <xf numFmtId="41" fontId="5" fillId="0" borderId="0" xfId="1" applyNumberFormat="1" applyFont="1" applyFill="1" applyAlignment="1">
      <alignment horizontal="left"/>
    </xf>
    <xf numFmtId="41" fontId="13" fillId="0" borderId="0" xfId="1" applyNumberFormat="1" applyFont="1" applyFill="1" applyAlignment="1">
      <alignment horizontal="center"/>
    </xf>
    <xf numFmtId="41" fontId="13" fillId="0" borderId="0" xfId="1" applyNumberFormat="1" applyFont="1" applyFill="1" applyAlignment="1">
      <alignment horizontal="left"/>
    </xf>
    <xf numFmtId="41" fontId="13" fillId="0" borderId="3" xfId="1" quotePrefix="1" applyNumberFormat="1" applyFont="1" applyFill="1" applyBorder="1" applyAlignment="1">
      <alignment horizontal="center"/>
    </xf>
    <xf numFmtId="41" fontId="5" fillId="0" borderId="0" xfId="1" applyNumberFormat="1" applyFont="1" applyFill="1"/>
    <xf numFmtId="41" fontId="15" fillId="0" borderId="0" xfId="1" applyNumberFormat="1" applyFont="1" applyFill="1" applyAlignment="1">
      <alignment horizontal="center"/>
    </xf>
    <xf numFmtId="41" fontId="13" fillId="0" borderId="0" xfId="1" quotePrefix="1" applyNumberFormat="1" applyFont="1" applyFill="1" applyAlignment="1">
      <alignment horizontal="left"/>
    </xf>
    <xf numFmtId="41" fontId="5" fillId="0" borderId="0" xfId="1" quotePrefix="1" applyNumberFormat="1" applyFont="1" applyFill="1"/>
    <xf numFmtId="41" fontId="17" fillId="0" borderId="0" xfId="1" applyNumberFormat="1" applyFont="1" applyFill="1"/>
    <xf numFmtId="167" fontId="13" fillId="0" borderId="0" xfId="0" applyNumberFormat="1" applyFont="1"/>
    <xf numFmtId="0" fontId="13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0" fontId="5" fillId="0" borderId="0" xfId="0" applyNumberFormat="1" applyFont="1" applyAlignment="1">
      <alignment horizontal="left"/>
    </xf>
    <xf numFmtId="37" fontId="5" fillId="0" borderId="0" xfId="0" applyNumberFormat="1" applyFont="1" applyAlignment="1">
      <alignment horizontal="left"/>
    </xf>
    <xf numFmtId="166" fontId="13" fillId="0" borderId="0" xfId="0" applyNumberFormat="1" applyFont="1" applyAlignment="1">
      <alignment horizontal="left"/>
    </xf>
    <xf numFmtId="167" fontId="13" fillId="0" borderId="0" xfId="0" applyNumberFormat="1" applyFont="1" applyAlignment="1">
      <alignment horizontal="centerContinuous"/>
    </xf>
    <xf numFmtId="166" fontId="13" fillId="0" borderId="0" xfId="0" applyNumberFormat="1" applyFont="1" applyAlignment="1">
      <alignment horizontal="centerContinuous"/>
    </xf>
    <xf numFmtId="167" fontId="13" fillId="0" borderId="0" xfId="0" applyNumberFormat="1" applyFont="1" applyAlignment="1">
      <alignment horizontal="right"/>
    </xf>
    <xf numFmtId="0" fontId="13" fillId="0" borderId="3" xfId="0" quotePrefix="1" applyFont="1" applyBorder="1" applyAlignment="1">
      <alignment horizontal="center"/>
    </xf>
    <xf numFmtId="40" fontId="5" fillId="0" borderId="0" xfId="0" applyNumberFormat="1" applyFont="1"/>
    <xf numFmtId="40" fontId="13" fillId="0" borderId="0" xfId="0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/>
    </xf>
    <xf numFmtId="41" fontId="17" fillId="0" borderId="0" xfId="0" applyNumberFormat="1" applyFont="1" applyAlignment="1">
      <alignment vertical="center"/>
    </xf>
    <xf numFmtId="41" fontId="17" fillId="0" borderId="0" xfId="0" applyNumberFormat="1" applyFont="1" applyAlignment="1">
      <alignment horizontal="right"/>
    </xf>
    <xf numFmtId="0" fontId="13" fillId="0" borderId="0" xfId="0" applyFont="1" applyAlignment="1">
      <alignment horizontal="right" vertical="center"/>
    </xf>
    <xf numFmtId="40" fontId="18" fillId="0" borderId="0" xfId="0" applyNumberFormat="1" applyFont="1"/>
    <xf numFmtId="165" fontId="13" fillId="0" borderId="0" xfId="0" applyNumberFormat="1" applyFont="1"/>
    <xf numFmtId="3" fontId="5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centerContinuous" vertical="center"/>
    </xf>
    <xf numFmtId="3" fontId="5" fillId="0" borderId="0" xfId="0" applyNumberFormat="1" applyFont="1" applyAlignment="1">
      <alignment horizontal="left"/>
    </xf>
    <xf numFmtId="3" fontId="13" fillId="0" borderId="0" xfId="0" applyNumberFormat="1" applyFont="1" applyAlignment="1">
      <alignment horizontal="left" vertical="center"/>
    </xf>
    <xf numFmtId="3" fontId="15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14" fillId="0" borderId="0" xfId="0" applyNumberFormat="1" applyFont="1" applyAlignment="1">
      <alignment horizontal="center"/>
    </xf>
    <xf numFmtId="3" fontId="5" fillId="0" borderId="0" xfId="0" quotePrefix="1" applyNumberFormat="1" applyFont="1" applyAlignment="1">
      <alignment horizontal="left" vertical="center"/>
    </xf>
    <xf numFmtId="3" fontId="13" fillId="0" borderId="0" xfId="0" quotePrefix="1" applyNumberFormat="1" applyFont="1" applyAlignment="1">
      <alignment horizontal="left" vertical="center"/>
    </xf>
    <xf numFmtId="3" fontId="13" fillId="0" borderId="10" xfId="0" applyNumberFormat="1" applyFont="1" applyBorder="1" applyAlignment="1">
      <alignment vertical="center"/>
    </xf>
    <xf numFmtId="168" fontId="13" fillId="0" borderId="0" xfId="1" applyNumberFormat="1" applyFont="1" applyAlignment="1">
      <alignment horizontal="right" vertical="center"/>
    </xf>
    <xf numFmtId="168" fontId="13" fillId="0" borderId="0" xfId="1" applyNumberFormat="1" applyFont="1" applyAlignment="1">
      <alignment vertical="center"/>
    </xf>
    <xf numFmtId="168" fontId="13" fillId="0" borderId="3" xfId="1" quotePrefix="1" applyNumberFormat="1" applyFont="1" applyBorder="1" applyAlignment="1">
      <alignment horizontal="center"/>
    </xf>
    <xf numFmtId="168" fontId="13" fillId="0" borderId="0" xfId="1" applyNumberFormat="1" applyFont="1" applyAlignment="1">
      <alignment horizontal="center" vertical="center"/>
    </xf>
    <xf numFmtId="168" fontId="13" fillId="0" borderId="0" xfId="1" applyNumberFormat="1" applyFont="1" applyFill="1" applyAlignment="1">
      <alignment vertical="center"/>
    </xf>
    <xf numFmtId="168" fontId="13" fillId="0" borderId="0" xfId="1" applyNumberFormat="1" applyFont="1" applyFill="1" applyAlignment="1">
      <alignment horizontal="right" vertical="center"/>
    </xf>
    <xf numFmtId="168" fontId="13" fillId="0" borderId="0" xfId="1" applyNumberFormat="1" applyFont="1" applyAlignment="1">
      <alignment horizontal="centerContinuous" vertical="center"/>
    </xf>
    <xf numFmtId="168" fontId="15" fillId="0" borderId="0" xfId="1" applyNumberFormat="1" applyFont="1" applyAlignment="1">
      <alignment horizontal="center" vertical="center"/>
    </xf>
    <xf numFmtId="168" fontId="13" fillId="0" borderId="3" xfId="1" quotePrefix="1" applyNumberFormat="1" applyFont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Continuous" vertical="center"/>
    </xf>
    <xf numFmtId="168" fontId="13" fillId="0" borderId="3" xfId="1" quotePrefix="1" applyNumberFormat="1" applyFont="1" applyFill="1" applyBorder="1" applyAlignment="1">
      <alignment horizontal="center"/>
    </xf>
    <xf numFmtId="168" fontId="13" fillId="0" borderId="0" xfId="1" applyNumberFormat="1" applyFont="1" applyFill="1" applyAlignment="1">
      <alignment horizontal="center" vertical="center"/>
    </xf>
    <xf numFmtId="0" fontId="14" fillId="0" borderId="0" xfId="1" applyNumberFormat="1" applyFont="1" applyFill="1" applyAlignment="1">
      <alignment horizontal="center"/>
    </xf>
    <xf numFmtId="0" fontId="13" fillId="0" borderId="0" xfId="1" applyNumberFormat="1" applyFont="1" applyFill="1" applyAlignment="1">
      <alignment horizontal="center"/>
    </xf>
    <xf numFmtId="0" fontId="13" fillId="0" borderId="3" xfId="1" applyNumberFormat="1" applyFont="1" applyFill="1" applyBorder="1" applyAlignment="1">
      <alignment horizontal="center"/>
    </xf>
    <xf numFmtId="0" fontId="15" fillId="0" borderId="0" xfId="1" applyNumberFormat="1" applyFont="1" applyFill="1" applyAlignment="1">
      <alignment horizontal="center"/>
    </xf>
    <xf numFmtId="1" fontId="14" fillId="0" borderId="0" xfId="0" applyNumberFormat="1" applyFont="1" applyAlignment="1">
      <alignment horizontal="centerContinuous" vertical="center"/>
    </xf>
    <xf numFmtId="1" fontId="14" fillId="0" borderId="0" xfId="0" applyNumberFormat="1" applyFont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1" fontId="14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center"/>
    </xf>
    <xf numFmtId="1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left" vertical="center"/>
    </xf>
    <xf numFmtId="41" fontId="17" fillId="0" borderId="0" xfId="1" applyNumberFormat="1" applyFont="1" applyAlignment="1">
      <alignment horizontal="right" vertical="center"/>
    </xf>
    <xf numFmtId="41" fontId="13" fillId="0" borderId="0" xfId="1" applyNumberFormat="1" applyFont="1" applyAlignment="1">
      <alignment vertical="center"/>
    </xf>
    <xf numFmtId="41" fontId="14" fillId="0" borderId="0" xfId="1" applyNumberFormat="1" applyFont="1" applyAlignment="1">
      <alignment horizontal="right" vertical="center"/>
    </xf>
    <xf numFmtId="41" fontId="13" fillId="0" borderId="0" xfId="1" applyNumberFormat="1" applyFont="1" applyAlignment="1">
      <alignment horizontal="right" vertical="center"/>
    </xf>
    <xf numFmtId="41" fontId="13" fillId="0" borderId="0" xfId="1" applyNumberFormat="1" applyFont="1"/>
    <xf numFmtId="41" fontId="13" fillId="0" borderId="7" xfId="1" applyNumberFormat="1" applyFont="1" applyFill="1" applyBorder="1" applyAlignment="1">
      <alignment horizontal="right" vertical="center"/>
    </xf>
    <xf numFmtId="41" fontId="14" fillId="0" borderId="0" xfId="1" applyNumberFormat="1" applyFont="1" applyFill="1" applyAlignment="1">
      <alignment horizontal="right" vertical="center"/>
    </xf>
    <xf numFmtId="41" fontId="13" fillId="0" borderId="3" xfId="1" applyNumberFormat="1" applyFont="1" applyFill="1" applyBorder="1" applyAlignment="1">
      <alignment horizontal="right" vertical="center"/>
    </xf>
    <xf numFmtId="41" fontId="13" fillId="0" borderId="3" xfId="1" applyNumberFormat="1" applyFont="1" applyBorder="1" applyAlignment="1">
      <alignment horizontal="right" vertical="center"/>
    </xf>
    <xf numFmtId="41" fontId="13" fillId="0" borderId="8" xfId="1" applyNumberFormat="1" applyFont="1" applyFill="1" applyBorder="1" applyAlignment="1">
      <alignment horizontal="right" vertical="center"/>
    </xf>
    <xf numFmtId="41" fontId="17" fillId="0" borderId="9" xfId="1" applyNumberFormat="1" applyFont="1" applyFill="1" applyBorder="1" applyAlignment="1">
      <alignment horizontal="right" vertical="center"/>
    </xf>
    <xf numFmtId="41" fontId="13" fillId="0" borderId="9" xfId="1" applyNumberFormat="1" applyFont="1" applyFill="1" applyBorder="1" applyAlignment="1">
      <alignment horizontal="right" vertical="center"/>
    </xf>
    <xf numFmtId="41" fontId="14" fillId="0" borderId="0" xfId="1" applyNumberFormat="1" applyFont="1" applyAlignment="1">
      <alignment horizontal="center"/>
    </xf>
    <xf numFmtId="41" fontId="13" fillId="0" borderId="3" xfId="1" applyNumberFormat="1" applyFont="1" applyFill="1" applyBorder="1"/>
    <xf numFmtId="41" fontId="13" fillId="0" borderId="3" xfId="1" applyNumberFormat="1" applyFont="1" applyBorder="1"/>
    <xf numFmtId="41" fontId="5" fillId="0" borderId="0" xfId="1" applyNumberFormat="1" applyFont="1" applyFill="1" applyAlignment="1">
      <alignment horizontal="center"/>
    </xf>
    <xf numFmtId="41" fontId="13" fillId="0" borderId="0" xfId="1" applyNumberFormat="1" applyFont="1" applyFill="1" applyAlignment="1">
      <alignment vertical="center" wrapText="1"/>
    </xf>
    <xf numFmtId="41" fontId="20" fillId="0" borderId="0" xfId="1" applyNumberFormat="1" applyFont="1" applyFill="1" applyAlignment="1">
      <alignment vertical="center" wrapText="1"/>
    </xf>
    <xf numFmtId="41" fontId="5" fillId="0" borderId="0" xfId="0" applyNumberFormat="1" applyFont="1"/>
    <xf numFmtId="164" fontId="13" fillId="0" borderId="0" xfId="1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1" applyFont="1" applyFill="1" applyAlignment="1">
      <alignment horizontal="left" vertical="center"/>
    </xf>
    <xf numFmtId="164" fontId="5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centerContinuous" vertical="center"/>
    </xf>
    <xf numFmtId="37" fontId="5" fillId="0" borderId="0" xfId="0" applyNumberFormat="1" applyFont="1" applyAlignment="1">
      <alignment horizontal="left" vertical="center"/>
    </xf>
    <xf numFmtId="166" fontId="5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3" fillId="0" borderId="3" xfId="1" applyFont="1" applyFill="1" applyBorder="1" applyAlignment="1">
      <alignment horizontal="center" vertical="center"/>
    </xf>
    <xf numFmtId="0" fontId="13" fillId="0" borderId="0" xfId="13" applyFont="1" applyAlignment="1">
      <alignment horizontal="center" vertical="center"/>
    </xf>
    <xf numFmtId="164" fontId="13" fillId="0" borderId="0" xfId="1" quotePrefix="1" applyFont="1" applyFill="1" applyBorder="1" applyAlignment="1">
      <alignment horizontal="center" vertical="center"/>
    </xf>
    <xf numFmtId="0" fontId="13" fillId="0" borderId="3" xfId="13" applyFont="1" applyBorder="1" applyAlignment="1">
      <alignment horizontal="center" vertical="center"/>
    </xf>
    <xf numFmtId="41" fontId="5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9" fontId="13" fillId="0" borderId="0" xfId="1" applyNumberFormat="1" applyFont="1" applyFill="1" applyBorder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41" fontId="13" fillId="0" borderId="0" xfId="1" applyNumberFormat="1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vertical="center"/>
    </xf>
    <xf numFmtId="41" fontId="13" fillId="0" borderId="0" xfId="0" applyNumberFormat="1" applyFont="1" applyAlignment="1">
      <alignment horizontal="right" vertical="center"/>
    </xf>
    <xf numFmtId="174" fontId="17" fillId="0" borderId="8" xfId="1" applyNumberFormat="1" applyFont="1" applyFill="1" applyBorder="1"/>
    <xf numFmtId="174" fontId="17" fillId="0" borderId="0" xfId="1" applyNumberFormat="1" applyFont="1" applyFill="1"/>
    <xf numFmtId="49" fontId="13" fillId="0" borderId="0" xfId="0" applyNumberFormat="1" applyFont="1" applyAlignment="1">
      <alignment horizontal="center"/>
    </xf>
    <xf numFmtId="37" fontId="13" fillId="0" borderId="3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4" fontId="13" fillId="0" borderId="0" xfId="1" applyFont="1" applyFill="1" applyAlignment="1">
      <alignment horizontal="center" vertical="center"/>
    </xf>
    <xf numFmtId="168" fontId="13" fillId="0" borderId="3" xfId="1" applyNumberFormat="1" applyFont="1" applyBorder="1" applyAlignment="1">
      <alignment horizontal="center" vertical="center"/>
    </xf>
    <xf numFmtId="41" fontId="5" fillId="0" borderId="0" xfId="1" applyNumberFormat="1" applyFont="1" applyFill="1" applyAlignment="1">
      <alignment horizontal="center"/>
    </xf>
    <xf numFmtId="41" fontId="13" fillId="0" borderId="3" xfId="1" applyNumberFormat="1" applyFont="1" applyFill="1" applyBorder="1" applyAlignment="1">
      <alignment horizontal="center"/>
    </xf>
    <xf numFmtId="164" fontId="13" fillId="0" borderId="3" xfId="1" applyFont="1" applyFill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</cellXfs>
  <cellStyles count="19">
    <cellStyle name="Comma" xfId="1" builtinId="3"/>
    <cellStyle name="Comma 2" xfId="2" xr:uid="{00000000-0005-0000-0000-000001000000}"/>
    <cellStyle name="Comma 2 2" xfId="3" xr:uid="{00000000-0005-0000-0000-000002000000}"/>
    <cellStyle name="Comma 2 2 2" xfId="18" xr:uid="{00000000-0005-0000-0000-000003000000}"/>
    <cellStyle name="Comma 3" xfId="4" xr:uid="{00000000-0005-0000-0000-000004000000}"/>
    <cellStyle name="comma zerodec" xfId="5" xr:uid="{00000000-0005-0000-0000-000005000000}"/>
    <cellStyle name="Currency1" xfId="6" xr:uid="{00000000-0005-0000-0000-000006000000}"/>
    <cellStyle name="Dollar (zero dec)" xfId="7" xr:uid="{00000000-0005-0000-0000-000007000000}"/>
    <cellStyle name="Grey" xfId="8" xr:uid="{00000000-0005-0000-0000-000008000000}"/>
    <cellStyle name="Input [yellow]" xfId="9" xr:uid="{00000000-0005-0000-0000-000009000000}"/>
    <cellStyle name="no dec" xfId="10" xr:uid="{00000000-0005-0000-0000-00000A000000}"/>
    <cellStyle name="Normal" xfId="0" builtinId="0"/>
    <cellStyle name="Normal - Style1" xfId="11" xr:uid="{00000000-0005-0000-0000-00000C000000}"/>
    <cellStyle name="Normal 2" xfId="12" xr:uid="{00000000-0005-0000-0000-00000D000000}"/>
    <cellStyle name="Normal 4" xfId="17" xr:uid="{00000000-0005-0000-0000-00000E000000}"/>
    <cellStyle name="Normal_CE-T" xfId="13" xr:uid="{00000000-0005-0000-0000-00000F000000}"/>
    <cellStyle name="Percent [2]" xfId="14" xr:uid="{00000000-0005-0000-0000-000010000000}"/>
    <cellStyle name="Quantity" xfId="15" xr:uid="{00000000-0005-0000-0000-000011000000}"/>
    <cellStyle name="ปกติ 4" xfId="16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8"/>
  <sheetViews>
    <sheetView showGridLines="0" tabSelected="1" view="pageBreakPreview" topLeftCell="A97" zoomScale="70" zoomScaleNormal="50" zoomScaleSheetLayoutView="70" workbookViewId="0">
      <selection activeCell="W105" sqref="W105"/>
    </sheetView>
  </sheetViews>
  <sheetFormatPr defaultColWidth="9.125" defaultRowHeight="23.7" customHeight="1"/>
  <cols>
    <col min="1" max="3" width="1.75" style="39" customWidth="1"/>
    <col min="4" max="4" width="25.375" style="39" customWidth="1"/>
    <col min="5" max="5" width="20.125" style="39" customWidth="1"/>
    <col min="6" max="6" width="15.75" style="39" customWidth="1"/>
    <col min="7" max="7" width="8.75" style="106" customWidth="1"/>
    <col min="8" max="8" width="0.875" style="39" customWidth="1"/>
    <col min="9" max="9" width="18.375" style="93" customWidth="1"/>
    <col min="10" max="10" width="0.875" style="90" customWidth="1"/>
    <col min="11" max="11" width="18.375" style="90" customWidth="1"/>
    <col min="12" max="12" width="0.875" style="90" customWidth="1"/>
    <col min="13" max="13" width="18.375" style="90" customWidth="1"/>
    <col min="14" max="14" width="0.875" style="90" customWidth="1"/>
    <col min="15" max="15" width="18.375" style="90" customWidth="1"/>
    <col min="16" max="16" width="9.125" style="39"/>
    <col min="17" max="17" width="13.875" style="39" bestFit="1" customWidth="1"/>
    <col min="18" max="18" width="11.375" style="39" bestFit="1" customWidth="1"/>
    <col min="19" max="19" width="14.125" style="39" customWidth="1"/>
    <col min="20" max="20" width="9.25" style="39" bestFit="1" customWidth="1"/>
    <col min="21" max="16384" width="9.125" style="39"/>
  </cols>
  <sheetData>
    <row r="1" spans="1:20" ht="23.7" customHeight="1">
      <c r="A1" s="78" t="s">
        <v>85</v>
      </c>
      <c r="B1" s="79"/>
      <c r="C1" s="79"/>
      <c r="D1" s="79"/>
      <c r="E1" s="79"/>
      <c r="F1" s="79"/>
      <c r="G1" s="105"/>
      <c r="H1" s="79"/>
      <c r="I1" s="98"/>
      <c r="K1" s="95"/>
    </row>
    <row r="2" spans="1:20" ht="23.7" customHeight="1">
      <c r="A2" s="78" t="s">
        <v>116</v>
      </c>
      <c r="B2" s="79"/>
      <c r="C2" s="79"/>
      <c r="D2" s="79"/>
      <c r="E2" s="79"/>
      <c r="F2" s="79"/>
      <c r="G2" s="105"/>
      <c r="H2" s="79"/>
      <c r="I2" s="98"/>
      <c r="K2" s="95"/>
    </row>
    <row r="3" spans="1:20" ht="23.7" customHeight="1">
      <c r="A3" s="80" t="s">
        <v>152</v>
      </c>
      <c r="B3" s="79"/>
      <c r="C3" s="79"/>
      <c r="D3" s="79"/>
      <c r="E3" s="79"/>
      <c r="F3" s="79"/>
      <c r="G3" s="105"/>
      <c r="H3" s="79"/>
      <c r="I3" s="98"/>
      <c r="K3" s="95"/>
    </row>
    <row r="4" spans="1:20" ht="23.7" customHeight="1">
      <c r="B4" s="81"/>
      <c r="C4" s="81"/>
      <c r="D4" s="81"/>
      <c r="E4" s="81"/>
      <c r="F4" s="81"/>
      <c r="H4" s="81"/>
      <c r="I4" s="94"/>
      <c r="K4" s="89"/>
      <c r="O4" s="89" t="s">
        <v>45</v>
      </c>
    </row>
    <row r="5" spans="1:20" ht="23.7" customHeight="1">
      <c r="B5" s="81"/>
      <c r="C5" s="81"/>
      <c r="D5" s="81"/>
      <c r="E5" s="81"/>
      <c r="F5" s="81"/>
      <c r="H5" s="81"/>
      <c r="I5" s="161" t="s">
        <v>77</v>
      </c>
      <c r="J5" s="161"/>
      <c r="K5" s="161"/>
      <c r="M5" s="161" t="s">
        <v>78</v>
      </c>
      <c r="N5" s="161"/>
      <c r="O5" s="161"/>
    </row>
    <row r="6" spans="1:20" ht="23.7" customHeight="1">
      <c r="B6" s="81"/>
      <c r="C6" s="81"/>
      <c r="D6" s="81"/>
      <c r="E6" s="81"/>
      <c r="F6" s="81"/>
      <c r="G6" s="107" t="s">
        <v>13</v>
      </c>
      <c r="H6" s="82"/>
      <c r="I6" s="99" t="s">
        <v>153</v>
      </c>
      <c r="J6" s="96"/>
      <c r="K6" s="97" t="s">
        <v>154</v>
      </c>
      <c r="M6" s="91" t="s">
        <v>153</v>
      </c>
      <c r="N6" s="96"/>
      <c r="O6" s="97" t="s">
        <v>154</v>
      </c>
    </row>
    <row r="7" spans="1:20" ht="23.7" customHeight="1">
      <c r="B7" s="81"/>
      <c r="C7" s="81"/>
      <c r="D7" s="81"/>
      <c r="E7" s="81"/>
      <c r="F7" s="81"/>
      <c r="G7" s="108"/>
      <c r="H7" s="82"/>
      <c r="I7" s="100" t="s">
        <v>67</v>
      </c>
      <c r="K7" s="92" t="s">
        <v>68</v>
      </c>
      <c r="M7" s="92" t="s">
        <v>67</v>
      </c>
      <c r="N7" s="92"/>
      <c r="O7" s="92" t="s">
        <v>68</v>
      </c>
    </row>
    <row r="8" spans="1:20" ht="23.7" customHeight="1">
      <c r="B8" s="81"/>
      <c r="C8" s="81"/>
      <c r="D8" s="81"/>
      <c r="E8" s="81"/>
      <c r="F8" s="81"/>
      <c r="G8" s="108"/>
      <c r="H8" s="82"/>
      <c r="I8" s="100" t="s">
        <v>69</v>
      </c>
      <c r="K8" s="92"/>
      <c r="M8" s="92" t="s">
        <v>69</v>
      </c>
      <c r="N8" s="92"/>
      <c r="O8" s="92"/>
      <c r="Q8" s="160"/>
      <c r="R8" s="160"/>
      <c r="S8" s="160"/>
      <c r="T8" s="160"/>
    </row>
    <row r="9" spans="1:20" ht="23.7" customHeight="1">
      <c r="A9" s="84" t="s">
        <v>8</v>
      </c>
      <c r="F9" s="83"/>
      <c r="H9" s="83"/>
      <c r="I9" s="100"/>
      <c r="K9" s="92"/>
      <c r="Q9" s="40"/>
      <c r="R9" s="40"/>
      <c r="S9" s="40"/>
      <c r="T9" s="40"/>
    </row>
    <row r="10" spans="1:20" ht="23.7" customHeight="1">
      <c r="A10" s="84" t="s">
        <v>0</v>
      </c>
      <c r="Q10" s="41"/>
      <c r="R10" s="41"/>
      <c r="S10" s="41"/>
      <c r="T10" s="41"/>
    </row>
    <row r="11" spans="1:20" ht="23.7" customHeight="1">
      <c r="A11" s="39" t="s">
        <v>27</v>
      </c>
      <c r="I11" s="13">
        <v>86660</v>
      </c>
      <c r="J11" s="113"/>
      <c r="K11" s="114">
        <v>61751</v>
      </c>
      <c r="L11" s="115"/>
      <c r="M11" s="116">
        <v>71039</v>
      </c>
      <c r="N11" s="115"/>
      <c r="O11" s="114">
        <v>42811</v>
      </c>
      <c r="Q11" s="41"/>
      <c r="R11" s="41"/>
      <c r="S11" s="41"/>
      <c r="T11" s="41"/>
    </row>
    <row r="12" spans="1:20" ht="23.7" customHeight="1">
      <c r="A12" s="39" t="s">
        <v>131</v>
      </c>
      <c r="G12" s="106" t="s">
        <v>96</v>
      </c>
      <c r="I12" s="13">
        <v>2775</v>
      </c>
      <c r="J12" s="113"/>
      <c r="K12" s="114">
        <v>6651</v>
      </c>
      <c r="L12" s="115"/>
      <c r="M12" s="116">
        <v>2717</v>
      </c>
      <c r="N12" s="115"/>
      <c r="O12" s="114">
        <v>4449</v>
      </c>
      <c r="Q12" s="41"/>
      <c r="R12" s="41"/>
      <c r="S12" s="41"/>
      <c r="T12" s="41"/>
    </row>
    <row r="13" spans="1:20" ht="23.7" customHeight="1">
      <c r="A13" s="39" t="s">
        <v>188</v>
      </c>
      <c r="I13" s="13"/>
      <c r="J13" s="113"/>
      <c r="K13" s="117"/>
      <c r="L13" s="115"/>
      <c r="M13" s="116"/>
      <c r="N13" s="115"/>
      <c r="O13" s="117"/>
      <c r="Q13" s="41"/>
      <c r="R13" s="41"/>
      <c r="S13" s="41"/>
      <c r="T13" s="41"/>
    </row>
    <row r="14" spans="1:20" ht="23.7" customHeight="1">
      <c r="B14" s="39" t="s">
        <v>79</v>
      </c>
      <c r="G14" s="106" t="s">
        <v>72</v>
      </c>
      <c r="I14" s="13">
        <v>67125</v>
      </c>
      <c r="J14" s="113"/>
      <c r="K14" s="114">
        <v>78402</v>
      </c>
      <c r="L14" s="115"/>
      <c r="M14" s="116">
        <v>0</v>
      </c>
      <c r="N14" s="115"/>
      <c r="O14" s="114">
        <v>0</v>
      </c>
      <c r="Q14" s="41"/>
      <c r="R14" s="41"/>
      <c r="S14" s="41"/>
      <c r="T14" s="41"/>
    </row>
    <row r="15" spans="1:20" ht="23.7" customHeight="1">
      <c r="A15" s="39" t="s">
        <v>80</v>
      </c>
      <c r="I15" s="13"/>
      <c r="J15" s="116"/>
      <c r="K15" s="114"/>
      <c r="L15" s="115"/>
      <c r="M15" s="116"/>
      <c r="N15" s="115"/>
      <c r="O15" s="114"/>
      <c r="Q15" s="41"/>
      <c r="R15" s="41"/>
      <c r="S15" s="41"/>
      <c r="T15" s="41"/>
    </row>
    <row r="16" spans="1:20" ht="23.7" customHeight="1">
      <c r="B16" s="39" t="s">
        <v>79</v>
      </c>
      <c r="G16" s="106">
        <v>5</v>
      </c>
      <c r="I16" s="13">
        <v>127035</v>
      </c>
      <c r="J16" s="113"/>
      <c r="K16" s="114">
        <v>106853</v>
      </c>
      <c r="L16" s="115"/>
      <c r="M16" s="116">
        <v>127035</v>
      </c>
      <c r="N16" s="115"/>
      <c r="O16" s="114">
        <v>106853</v>
      </c>
      <c r="Q16" s="41"/>
      <c r="R16" s="41"/>
      <c r="S16" s="41"/>
      <c r="T16" s="41"/>
    </row>
    <row r="17" spans="1:20" ht="23.7" customHeight="1">
      <c r="A17" s="39" t="s">
        <v>81</v>
      </c>
      <c r="I17" s="13"/>
      <c r="J17" s="116"/>
      <c r="K17" s="114"/>
      <c r="L17" s="115"/>
      <c r="M17" s="116"/>
      <c r="N17" s="115"/>
      <c r="O17" s="114"/>
      <c r="Q17" s="41"/>
      <c r="R17" s="41"/>
      <c r="S17" s="41"/>
      <c r="T17" s="41"/>
    </row>
    <row r="18" spans="1:20" ht="23.7" customHeight="1">
      <c r="B18" s="39" t="s">
        <v>79</v>
      </c>
      <c r="G18" s="106">
        <v>6</v>
      </c>
      <c r="I18" s="13">
        <v>293070</v>
      </c>
      <c r="J18" s="113"/>
      <c r="K18" s="114">
        <f>335821</f>
        <v>335821</v>
      </c>
      <c r="L18" s="115"/>
      <c r="M18" s="13">
        <v>293070</v>
      </c>
      <c r="N18" s="115"/>
      <c r="O18" s="114">
        <f>335821</f>
        <v>335821</v>
      </c>
      <c r="Q18" s="41"/>
      <c r="R18" s="41"/>
      <c r="S18" s="41"/>
      <c r="T18" s="41"/>
    </row>
    <row r="19" spans="1:20" ht="23.7" customHeight="1">
      <c r="A19" s="39" t="s">
        <v>82</v>
      </c>
      <c r="I19" s="13"/>
      <c r="J19" s="116"/>
      <c r="K19" s="114"/>
      <c r="L19" s="115"/>
      <c r="M19" s="116"/>
      <c r="N19" s="115"/>
      <c r="O19" s="114"/>
      <c r="Q19" s="41"/>
      <c r="R19" s="41"/>
      <c r="S19" s="41"/>
      <c r="T19" s="41"/>
    </row>
    <row r="20" spans="1:20" ht="23.7" customHeight="1">
      <c r="B20" s="39" t="s">
        <v>79</v>
      </c>
      <c r="G20" s="106">
        <v>7</v>
      </c>
      <c r="I20" s="13">
        <v>3823</v>
      </c>
      <c r="J20" s="113"/>
      <c r="K20" s="114">
        <v>4550</v>
      </c>
      <c r="L20" s="115"/>
      <c r="M20" s="116">
        <v>3823</v>
      </c>
      <c r="N20" s="115"/>
      <c r="O20" s="114">
        <v>4550</v>
      </c>
      <c r="Q20" s="41"/>
      <c r="R20" s="41"/>
      <c r="S20" s="41"/>
      <c r="T20" s="41"/>
    </row>
    <row r="21" spans="1:20" ht="23.7" customHeight="1">
      <c r="A21" s="39" t="s">
        <v>167</v>
      </c>
      <c r="I21" s="13"/>
      <c r="J21" s="113"/>
      <c r="K21" s="114"/>
      <c r="L21" s="115"/>
      <c r="M21" s="116"/>
      <c r="N21" s="115"/>
      <c r="O21" s="114"/>
      <c r="Q21" s="41"/>
      <c r="R21" s="41"/>
      <c r="S21" s="41"/>
      <c r="T21" s="41"/>
    </row>
    <row r="22" spans="1:20" ht="23.7" customHeight="1">
      <c r="B22" s="39" t="s">
        <v>79</v>
      </c>
      <c r="G22" s="106">
        <v>8</v>
      </c>
      <c r="I22" s="13">
        <v>14869</v>
      </c>
      <c r="J22" s="113"/>
      <c r="K22" s="114">
        <v>0</v>
      </c>
      <c r="L22" s="115"/>
      <c r="M22" s="13">
        <v>0</v>
      </c>
      <c r="N22" s="115"/>
      <c r="O22" s="114">
        <v>0</v>
      </c>
      <c r="Q22" s="41"/>
      <c r="R22" s="41"/>
      <c r="S22" s="41"/>
      <c r="T22" s="41"/>
    </row>
    <row r="23" spans="1:20" ht="23.7" customHeight="1">
      <c r="A23" s="39" t="s">
        <v>113</v>
      </c>
      <c r="I23" s="13"/>
      <c r="J23" s="113"/>
      <c r="K23" s="114"/>
      <c r="L23" s="115"/>
      <c r="M23" s="116"/>
      <c r="N23" s="115"/>
      <c r="O23" s="114"/>
      <c r="Q23" s="41"/>
      <c r="R23" s="41"/>
      <c r="S23" s="41"/>
      <c r="T23" s="41"/>
    </row>
    <row r="24" spans="1:20" ht="23.7" customHeight="1">
      <c r="B24" s="39" t="s">
        <v>79</v>
      </c>
      <c r="G24" s="106">
        <v>9</v>
      </c>
      <c r="I24" s="13">
        <v>79280</v>
      </c>
      <c r="J24" s="113"/>
      <c r="K24" s="114">
        <v>53195</v>
      </c>
      <c r="L24" s="115"/>
      <c r="M24" s="116">
        <v>79280</v>
      </c>
      <c r="N24" s="115"/>
      <c r="O24" s="114">
        <v>53195</v>
      </c>
      <c r="Q24" s="41"/>
      <c r="R24" s="41"/>
      <c r="S24" s="41"/>
      <c r="T24" s="41"/>
    </row>
    <row r="25" spans="1:20" ht="23.7" customHeight="1">
      <c r="A25" s="39" t="s">
        <v>23</v>
      </c>
      <c r="I25" s="13">
        <v>6438</v>
      </c>
      <c r="J25" s="113"/>
      <c r="K25" s="114">
        <v>1787</v>
      </c>
      <c r="L25" s="115"/>
      <c r="M25" s="116">
        <v>1871</v>
      </c>
      <c r="N25" s="115"/>
      <c r="O25" s="114">
        <v>502</v>
      </c>
      <c r="Q25" s="41"/>
      <c r="R25" s="41"/>
      <c r="S25" s="41"/>
      <c r="T25" s="41"/>
    </row>
    <row r="26" spans="1:20" ht="23.7" customHeight="1">
      <c r="A26" s="84" t="s">
        <v>1</v>
      </c>
      <c r="I26" s="118">
        <f>SUM(I11:I25)</f>
        <v>681075</v>
      </c>
      <c r="J26" s="14"/>
      <c r="K26" s="118">
        <f>SUM(K11:K25)</f>
        <v>649010</v>
      </c>
      <c r="L26" s="14"/>
      <c r="M26" s="118">
        <f>SUM(M11:M25)</f>
        <v>578835</v>
      </c>
      <c r="N26" s="116"/>
      <c r="O26" s="118">
        <f>SUM(O11:O25)</f>
        <v>548181</v>
      </c>
      <c r="Q26" s="41"/>
      <c r="R26" s="41"/>
      <c r="S26" s="41"/>
      <c r="T26" s="41"/>
    </row>
    <row r="27" spans="1:20" ht="23.7" customHeight="1">
      <c r="A27" s="84" t="s">
        <v>11</v>
      </c>
      <c r="I27" s="14"/>
      <c r="J27" s="14"/>
      <c r="K27" s="14"/>
      <c r="L27" s="14"/>
      <c r="M27" s="14"/>
      <c r="N27" s="116"/>
      <c r="O27" s="13"/>
      <c r="Q27" s="41"/>
      <c r="R27" s="41"/>
      <c r="S27" s="41"/>
      <c r="T27" s="41"/>
    </row>
    <row r="28" spans="1:20" ht="23.7" customHeight="1">
      <c r="A28" s="39" t="s">
        <v>32</v>
      </c>
      <c r="G28" s="106" t="s">
        <v>133</v>
      </c>
      <c r="I28" s="13">
        <v>33144</v>
      </c>
      <c r="J28" s="113"/>
      <c r="K28" s="117">
        <v>32964</v>
      </c>
      <c r="L28" s="115"/>
      <c r="M28" s="116">
        <v>33144</v>
      </c>
      <c r="N28" s="115"/>
      <c r="O28" s="114">
        <v>32964</v>
      </c>
      <c r="Q28" s="41"/>
      <c r="R28" s="43"/>
      <c r="S28" s="41"/>
      <c r="T28" s="41"/>
    </row>
    <row r="29" spans="1:20" ht="23.7" customHeight="1">
      <c r="A29" s="42" t="s">
        <v>128</v>
      </c>
      <c r="I29" s="13"/>
      <c r="J29" s="113"/>
      <c r="K29" s="116"/>
      <c r="L29" s="115"/>
      <c r="M29" s="116"/>
      <c r="N29" s="115"/>
      <c r="O29" s="116"/>
      <c r="Q29" s="41"/>
      <c r="R29" s="43"/>
      <c r="S29" s="41"/>
      <c r="T29" s="41"/>
    </row>
    <row r="30" spans="1:20" ht="23.7" customHeight="1">
      <c r="A30" s="42" t="s">
        <v>129</v>
      </c>
      <c r="G30" s="106" t="s">
        <v>72</v>
      </c>
      <c r="I30" s="13">
        <v>8029</v>
      </c>
      <c r="J30" s="113"/>
      <c r="K30" s="117">
        <v>8528</v>
      </c>
      <c r="L30" s="115"/>
      <c r="M30" s="116">
        <v>0</v>
      </c>
      <c r="N30" s="115"/>
      <c r="O30" s="117">
        <v>0</v>
      </c>
      <c r="Q30" s="41"/>
      <c r="R30" s="43"/>
      <c r="S30" s="41"/>
      <c r="T30" s="41"/>
    </row>
    <row r="31" spans="1:20" ht="23.7" customHeight="1">
      <c r="A31" s="39" t="s">
        <v>84</v>
      </c>
      <c r="I31" s="13"/>
      <c r="J31" s="116"/>
      <c r="K31" s="116"/>
      <c r="L31" s="115"/>
      <c r="M31" s="116"/>
      <c r="N31" s="115"/>
      <c r="O31" s="116"/>
      <c r="Q31" s="41"/>
      <c r="R31" s="43"/>
      <c r="S31" s="41"/>
      <c r="T31" s="41"/>
    </row>
    <row r="32" spans="1:20" ht="23.7" customHeight="1">
      <c r="B32" s="39" t="s">
        <v>79</v>
      </c>
      <c r="G32" s="106" t="s">
        <v>73</v>
      </c>
      <c r="I32" s="13">
        <v>104711</v>
      </c>
      <c r="J32" s="113"/>
      <c r="K32" s="117">
        <v>107163</v>
      </c>
      <c r="L32" s="115"/>
      <c r="M32" s="116">
        <v>104711</v>
      </c>
      <c r="N32" s="115"/>
      <c r="O32" s="117">
        <v>107163</v>
      </c>
      <c r="Q32" s="41"/>
      <c r="R32" s="43"/>
      <c r="S32" s="41"/>
      <c r="T32" s="41"/>
    </row>
    <row r="33" spans="1:20" ht="23.7" customHeight="1">
      <c r="A33" s="39" t="s">
        <v>88</v>
      </c>
      <c r="I33" s="13"/>
      <c r="J33" s="116"/>
      <c r="K33" s="117"/>
      <c r="L33" s="115"/>
      <c r="M33" s="116"/>
      <c r="N33" s="115"/>
      <c r="O33" s="117"/>
      <c r="Q33" s="41"/>
      <c r="R33" s="43"/>
      <c r="S33" s="41"/>
      <c r="T33" s="41"/>
    </row>
    <row r="34" spans="1:20" ht="23.7" customHeight="1">
      <c r="B34" s="39" t="s">
        <v>79</v>
      </c>
      <c r="G34" s="106" t="s">
        <v>111</v>
      </c>
      <c r="I34" s="13">
        <v>55927</v>
      </c>
      <c r="J34" s="113"/>
      <c r="K34" s="117">
        <v>58163</v>
      </c>
      <c r="L34" s="115"/>
      <c r="M34" s="13">
        <v>55927</v>
      </c>
      <c r="N34" s="115"/>
      <c r="O34" s="117">
        <v>58163</v>
      </c>
      <c r="Q34" s="41"/>
      <c r="R34" s="43"/>
      <c r="S34" s="41"/>
      <c r="T34" s="41"/>
    </row>
    <row r="35" spans="1:20" ht="23.7" customHeight="1">
      <c r="A35" s="39" t="s">
        <v>83</v>
      </c>
      <c r="I35" s="13"/>
      <c r="J35" s="116"/>
      <c r="K35" s="117"/>
      <c r="L35" s="115"/>
      <c r="M35" s="116"/>
      <c r="N35" s="115"/>
      <c r="O35" s="117"/>
      <c r="Q35" s="41"/>
      <c r="R35" s="43"/>
      <c r="S35" s="41"/>
      <c r="T35" s="41"/>
    </row>
    <row r="36" spans="1:20" ht="23.7" customHeight="1">
      <c r="B36" s="39" t="s">
        <v>79</v>
      </c>
      <c r="G36" s="106">
        <v>7</v>
      </c>
      <c r="I36" s="13">
        <v>3427</v>
      </c>
      <c r="J36" s="113"/>
      <c r="K36" s="117">
        <v>5008</v>
      </c>
      <c r="L36" s="115"/>
      <c r="M36" s="116">
        <v>3427</v>
      </c>
      <c r="N36" s="115"/>
      <c r="O36" s="117">
        <v>5008</v>
      </c>
      <c r="Q36" s="41"/>
      <c r="R36" s="43"/>
      <c r="S36" s="41"/>
      <c r="T36" s="41"/>
    </row>
    <row r="37" spans="1:20" ht="23.7" customHeight="1">
      <c r="A37" s="39" t="s">
        <v>166</v>
      </c>
      <c r="I37" s="13"/>
      <c r="J37" s="14"/>
      <c r="K37" s="49"/>
      <c r="L37" s="119"/>
      <c r="M37" s="13"/>
      <c r="N37" s="119"/>
      <c r="O37" s="49"/>
      <c r="Q37" s="41"/>
      <c r="R37" s="43"/>
      <c r="S37" s="41"/>
      <c r="T37" s="41"/>
    </row>
    <row r="38" spans="1:20" ht="23.7" customHeight="1">
      <c r="B38" s="39" t="s">
        <v>79</v>
      </c>
      <c r="G38" s="106">
        <v>8</v>
      </c>
      <c r="I38" s="13">
        <v>19177</v>
      </c>
      <c r="J38" s="14"/>
      <c r="K38" s="49">
        <v>0</v>
      </c>
      <c r="L38" s="119"/>
      <c r="M38" s="13">
        <v>0</v>
      </c>
      <c r="N38" s="119"/>
      <c r="O38" s="49">
        <v>0</v>
      </c>
      <c r="Q38" s="41"/>
      <c r="R38" s="43"/>
      <c r="S38" s="41"/>
      <c r="T38" s="41"/>
    </row>
    <row r="39" spans="1:20" ht="23.7" customHeight="1">
      <c r="A39" s="39" t="s">
        <v>114</v>
      </c>
      <c r="I39" s="13"/>
      <c r="J39" s="113"/>
      <c r="K39" s="117"/>
      <c r="L39" s="115"/>
      <c r="M39" s="116"/>
      <c r="N39" s="115"/>
      <c r="O39" s="117"/>
      <c r="Q39" s="41"/>
      <c r="R39" s="43"/>
      <c r="S39" s="41"/>
      <c r="T39" s="41"/>
    </row>
    <row r="40" spans="1:20" ht="23.7" customHeight="1">
      <c r="B40" s="39" t="s">
        <v>79</v>
      </c>
      <c r="G40" s="106">
        <v>9</v>
      </c>
      <c r="I40" s="13">
        <v>41016</v>
      </c>
      <c r="J40" s="113"/>
      <c r="K40" s="117">
        <v>56390</v>
      </c>
      <c r="L40" s="115"/>
      <c r="M40" s="116">
        <v>41016</v>
      </c>
      <c r="N40" s="115"/>
      <c r="O40" s="117">
        <v>56390</v>
      </c>
      <c r="Q40" s="41"/>
      <c r="R40" s="43"/>
      <c r="S40" s="41"/>
      <c r="T40" s="41"/>
    </row>
    <row r="41" spans="1:20" ht="23.7" customHeight="1">
      <c r="A41" s="39" t="s">
        <v>86</v>
      </c>
      <c r="G41" s="106">
        <v>12</v>
      </c>
      <c r="I41" s="13">
        <v>0</v>
      </c>
      <c r="J41" s="113"/>
      <c r="K41" s="117">
        <v>0</v>
      </c>
      <c r="L41" s="115"/>
      <c r="M41" s="116">
        <v>60000</v>
      </c>
      <c r="N41" s="115"/>
      <c r="O41" s="117">
        <v>60000</v>
      </c>
      <c r="Q41" s="41"/>
      <c r="R41" s="43"/>
      <c r="S41" s="41"/>
      <c r="T41" s="41"/>
    </row>
    <row r="42" spans="1:20" ht="23.7" customHeight="1">
      <c r="A42" s="39" t="s">
        <v>65</v>
      </c>
      <c r="I42" s="13">
        <v>7122</v>
      </c>
      <c r="J42" s="113"/>
      <c r="K42" s="116">
        <v>7122</v>
      </c>
      <c r="L42" s="115"/>
      <c r="M42" s="116">
        <v>7122</v>
      </c>
      <c r="N42" s="115"/>
      <c r="O42" s="116">
        <v>7122</v>
      </c>
      <c r="Q42" s="41"/>
      <c r="R42" s="43"/>
      <c r="S42" s="41"/>
      <c r="T42" s="41"/>
    </row>
    <row r="43" spans="1:20" ht="23.7" customHeight="1">
      <c r="A43" s="39" t="s">
        <v>35</v>
      </c>
      <c r="I43" s="13">
        <v>1509</v>
      </c>
      <c r="J43" s="113"/>
      <c r="K43" s="116">
        <v>1610</v>
      </c>
      <c r="L43" s="115"/>
      <c r="M43" s="116">
        <v>1406</v>
      </c>
      <c r="N43" s="115"/>
      <c r="O43" s="116">
        <v>1533</v>
      </c>
      <c r="Q43" s="41"/>
      <c r="R43" s="43"/>
      <c r="S43" s="41"/>
      <c r="T43" s="41"/>
    </row>
    <row r="44" spans="1:20" ht="23.7" customHeight="1">
      <c r="A44" s="39" t="s">
        <v>94</v>
      </c>
      <c r="I44" s="13">
        <v>5979</v>
      </c>
      <c r="J44" s="113"/>
      <c r="K44" s="116">
        <v>7916</v>
      </c>
      <c r="L44" s="115"/>
      <c r="M44" s="116">
        <v>3836</v>
      </c>
      <c r="N44" s="115"/>
      <c r="O44" s="116">
        <v>5079</v>
      </c>
      <c r="Q44" s="41"/>
      <c r="R44" s="43"/>
      <c r="S44" s="41"/>
      <c r="T44" s="41"/>
    </row>
    <row r="45" spans="1:20" ht="23.7" customHeight="1">
      <c r="A45" s="39" t="s">
        <v>36</v>
      </c>
      <c r="I45" s="13">
        <v>30276</v>
      </c>
      <c r="J45" s="113"/>
      <c r="K45" s="116">
        <v>29437</v>
      </c>
      <c r="L45" s="115"/>
      <c r="M45" s="116">
        <v>23494</v>
      </c>
      <c r="N45" s="115"/>
      <c r="O45" s="116">
        <v>25332</v>
      </c>
      <c r="Q45" s="41"/>
      <c r="R45" s="43"/>
      <c r="S45" s="41"/>
      <c r="T45" s="41"/>
    </row>
    <row r="46" spans="1:20" ht="23.7" customHeight="1">
      <c r="A46" s="39" t="s">
        <v>55</v>
      </c>
      <c r="I46" s="13">
        <v>127399</v>
      </c>
      <c r="J46" s="113"/>
      <c r="K46" s="116">
        <v>125097</v>
      </c>
      <c r="L46" s="115"/>
      <c r="M46" s="13">
        <v>110592</v>
      </c>
      <c r="N46" s="115"/>
      <c r="O46" s="116">
        <v>110686</v>
      </c>
      <c r="Q46" s="41"/>
      <c r="R46" s="43"/>
      <c r="S46" s="41"/>
      <c r="T46" s="41"/>
    </row>
    <row r="47" spans="1:20" ht="23.7" customHeight="1">
      <c r="A47" s="39" t="s">
        <v>162</v>
      </c>
      <c r="I47" s="120">
        <v>2218</v>
      </c>
      <c r="J47" s="113"/>
      <c r="K47" s="121">
        <v>2218</v>
      </c>
      <c r="L47" s="115"/>
      <c r="M47" s="121">
        <v>1447</v>
      </c>
      <c r="N47" s="115"/>
      <c r="O47" s="121">
        <v>1447</v>
      </c>
      <c r="Q47" s="41"/>
      <c r="R47" s="43"/>
      <c r="S47" s="41"/>
      <c r="T47" s="41"/>
    </row>
    <row r="48" spans="1:20" ht="23.7" customHeight="1">
      <c r="A48" s="84" t="s">
        <v>12</v>
      </c>
      <c r="F48" s="39" t="s">
        <v>22</v>
      </c>
      <c r="I48" s="118">
        <f>SUM(I28:I47)</f>
        <v>439934</v>
      </c>
      <c r="J48" s="116"/>
      <c r="K48" s="121">
        <f>SUM(K28:K47)</f>
        <v>441616</v>
      </c>
      <c r="L48" s="116"/>
      <c r="M48" s="121">
        <f>SUM(M28:M47)</f>
        <v>446122</v>
      </c>
      <c r="N48" s="116"/>
      <c r="O48" s="121">
        <f>SUM(O28:O47)</f>
        <v>470887</v>
      </c>
      <c r="Q48" s="41"/>
      <c r="R48" s="43"/>
      <c r="S48" s="41"/>
      <c r="T48" s="41"/>
    </row>
    <row r="49" spans="1:20" ht="23.7" customHeight="1" thickBot="1">
      <c r="A49" s="84" t="s">
        <v>2</v>
      </c>
      <c r="I49" s="122">
        <f>I26+I48</f>
        <v>1121009</v>
      </c>
      <c r="J49" s="116"/>
      <c r="K49" s="122">
        <f>K26+K48</f>
        <v>1090626</v>
      </c>
      <c r="L49" s="116"/>
      <c r="M49" s="122">
        <f>M26+M48</f>
        <v>1024957</v>
      </c>
      <c r="N49" s="116"/>
      <c r="O49" s="122">
        <f>O26+O48</f>
        <v>1019068</v>
      </c>
      <c r="Q49" s="41"/>
      <c r="R49" s="43"/>
      <c r="S49" s="41"/>
      <c r="T49" s="41"/>
    </row>
    <row r="50" spans="1:20" ht="23.7" customHeight="1" thickTop="1">
      <c r="D50" s="83"/>
      <c r="G50" s="109"/>
      <c r="Q50" s="41"/>
      <c r="R50" s="41"/>
      <c r="S50" s="41"/>
      <c r="T50" s="41"/>
    </row>
    <row r="51" spans="1:20" ht="23.7" customHeight="1">
      <c r="A51" s="39" t="s">
        <v>21</v>
      </c>
      <c r="D51" s="83"/>
      <c r="G51" s="109"/>
      <c r="Q51" s="41"/>
      <c r="R51" s="41"/>
      <c r="S51" s="41"/>
      <c r="T51" s="41"/>
    </row>
    <row r="52" spans="1:20" ht="23.7" customHeight="1">
      <c r="A52" s="78" t="s">
        <v>85</v>
      </c>
      <c r="B52" s="79"/>
      <c r="C52" s="79"/>
      <c r="D52" s="79"/>
      <c r="E52" s="79"/>
      <c r="F52" s="79"/>
      <c r="G52" s="105"/>
      <c r="H52" s="79"/>
      <c r="I52" s="98"/>
      <c r="K52" s="95"/>
      <c r="Q52" s="41"/>
      <c r="R52" s="41"/>
      <c r="S52" s="41"/>
      <c r="T52" s="41"/>
    </row>
    <row r="53" spans="1:20" ht="23.7" customHeight="1">
      <c r="A53" s="78" t="s">
        <v>117</v>
      </c>
      <c r="B53" s="79"/>
      <c r="C53" s="79"/>
      <c r="D53" s="79"/>
      <c r="E53" s="79"/>
      <c r="F53" s="79"/>
      <c r="G53" s="105"/>
      <c r="H53" s="79"/>
      <c r="I53" s="98"/>
      <c r="K53" s="95"/>
      <c r="Q53" s="41"/>
      <c r="R53" s="41"/>
      <c r="S53" s="41"/>
      <c r="T53" s="41"/>
    </row>
    <row r="54" spans="1:20" ht="23.7" customHeight="1">
      <c r="A54" s="80" t="s">
        <v>152</v>
      </c>
      <c r="B54" s="79"/>
      <c r="C54" s="79"/>
      <c r="D54" s="79"/>
      <c r="E54" s="79"/>
      <c r="F54" s="79"/>
      <c r="G54" s="105"/>
      <c r="H54" s="79"/>
      <c r="I54" s="98"/>
      <c r="K54" s="95"/>
      <c r="Q54" s="41"/>
      <c r="R54" s="41"/>
      <c r="S54" s="41"/>
      <c r="T54" s="41"/>
    </row>
    <row r="55" spans="1:20" ht="23.7" customHeight="1">
      <c r="B55" s="81"/>
      <c r="C55" s="81"/>
      <c r="D55" s="81"/>
      <c r="E55" s="81"/>
      <c r="F55" s="81"/>
      <c r="H55" s="81"/>
      <c r="I55" s="94"/>
      <c r="K55" s="89"/>
      <c r="O55" s="89" t="s">
        <v>45</v>
      </c>
      <c r="Q55" s="41"/>
      <c r="R55" s="41"/>
      <c r="S55" s="41"/>
      <c r="T55" s="41"/>
    </row>
    <row r="56" spans="1:20" ht="23.7" customHeight="1">
      <c r="B56" s="81"/>
      <c r="C56" s="81"/>
      <c r="D56" s="81"/>
      <c r="E56" s="81"/>
      <c r="F56" s="81"/>
      <c r="H56" s="81"/>
      <c r="I56" s="161" t="s">
        <v>77</v>
      </c>
      <c r="J56" s="161"/>
      <c r="K56" s="161"/>
      <c r="M56" s="161" t="s">
        <v>78</v>
      </c>
      <c r="N56" s="161"/>
      <c r="O56" s="161"/>
      <c r="Q56" s="41"/>
      <c r="R56" s="41"/>
      <c r="S56" s="41"/>
      <c r="T56" s="41"/>
    </row>
    <row r="57" spans="1:20" ht="23.7" customHeight="1">
      <c r="B57" s="81"/>
      <c r="C57" s="81"/>
      <c r="D57" s="81"/>
      <c r="E57" s="81"/>
      <c r="F57" s="81"/>
      <c r="G57" s="107" t="s">
        <v>13</v>
      </c>
      <c r="H57" s="82"/>
      <c r="I57" s="99" t="s">
        <v>153</v>
      </c>
      <c r="J57" s="96"/>
      <c r="K57" s="97" t="s">
        <v>154</v>
      </c>
      <c r="M57" s="91" t="s">
        <v>153</v>
      </c>
      <c r="N57" s="96"/>
      <c r="O57" s="97" t="s">
        <v>154</v>
      </c>
      <c r="Q57" s="41"/>
      <c r="R57" s="41"/>
      <c r="S57" s="41"/>
      <c r="T57" s="41"/>
    </row>
    <row r="58" spans="1:20" ht="23.7" customHeight="1">
      <c r="B58" s="81"/>
      <c r="C58" s="81"/>
      <c r="D58" s="81"/>
      <c r="E58" s="81"/>
      <c r="F58" s="81"/>
      <c r="G58" s="108"/>
      <c r="H58" s="82"/>
      <c r="I58" s="100" t="s">
        <v>67</v>
      </c>
      <c r="K58" s="92" t="s">
        <v>68</v>
      </c>
      <c r="M58" s="92" t="s">
        <v>67</v>
      </c>
      <c r="N58" s="92"/>
      <c r="O58" s="92" t="s">
        <v>68</v>
      </c>
      <c r="Q58" s="41"/>
      <c r="R58" s="41"/>
      <c r="S58" s="41"/>
      <c r="T58" s="41"/>
    </row>
    <row r="59" spans="1:20" ht="23.7" customHeight="1">
      <c r="B59" s="81"/>
      <c r="C59" s="81"/>
      <c r="D59" s="81"/>
      <c r="E59" s="81"/>
      <c r="F59" s="81"/>
      <c r="G59" s="108"/>
      <c r="H59" s="82"/>
      <c r="I59" s="100" t="s">
        <v>69</v>
      </c>
      <c r="K59" s="92"/>
      <c r="M59" s="92" t="s">
        <v>69</v>
      </c>
      <c r="N59" s="92"/>
      <c r="O59" s="92"/>
      <c r="Q59" s="160"/>
      <c r="R59" s="160"/>
      <c r="S59" s="160"/>
      <c r="T59" s="160"/>
    </row>
    <row r="60" spans="1:20" ht="23.7" customHeight="1">
      <c r="A60" s="84" t="s">
        <v>17</v>
      </c>
      <c r="D60" s="83"/>
      <c r="E60" s="83"/>
      <c r="F60" s="83"/>
      <c r="H60" s="83"/>
      <c r="I60" s="100"/>
      <c r="K60" s="92"/>
      <c r="Q60" s="40"/>
      <c r="R60" s="40"/>
      <c r="S60" s="40"/>
      <c r="T60" s="40"/>
    </row>
    <row r="61" spans="1:20" ht="23.7" customHeight="1">
      <c r="A61" s="84" t="s">
        <v>3</v>
      </c>
      <c r="Q61" s="41"/>
      <c r="R61" s="41"/>
      <c r="S61" s="41"/>
      <c r="T61" s="41"/>
    </row>
    <row r="62" spans="1:20" ht="23.7" customHeight="1">
      <c r="A62" s="39" t="s">
        <v>148</v>
      </c>
      <c r="G62" s="106" t="s">
        <v>110</v>
      </c>
      <c r="I62" s="9">
        <v>0</v>
      </c>
      <c r="J62" s="114"/>
      <c r="K62" s="116">
        <v>10000</v>
      </c>
      <c r="L62" s="114"/>
      <c r="M62" s="9">
        <v>0</v>
      </c>
      <c r="N62" s="114"/>
      <c r="O62" s="116">
        <v>10000</v>
      </c>
      <c r="Q62" s="41"/>
      <c r="R62" s="41"/>
      <c r="S62" s="41"/>
      <c r="T62" s="41"/>
    </row>
    <row r="63" spans="1:20" ht="23.7" customHeight="1">
      <c r="A63" s="39" t="s">
        <v>134</v>
      </c>
      <c r="I63" s="13">
        <v>46930</v>
      </c>
      <c r="J63" s="113"/>
      <c r="K63" s="116">
        <v>18912</v>
      </c>
      <c r="L63" s="115"/>
      <c r="M63" s="116">
        <v>921</v>
      </c>
      <c r="N63" s="115"/>
      <c r="O63" s="116">
        <v>4319</v>
      </c>
      <c r="Q63" s="41"/>
      <c r="R63" s="41"/>
      <c r="S63" s="41"/>
      <c r="T63" s="41"/>
    </row>
    <row r="64" spans="1:20" ht="23.7" customHeight="1">
      <c r="A64" s="39" t="s">
        <v>170</v>
      </c>
      <c r="I64" s="13">
        <v>4011</v>
      </c>
      <c r="J64" s="113"/>
      <c r="K64" s="116">
        <v>3850</v>
      </c>
      <c r="L64" s="115"/>
      <c r="M64" s="116">
        <v>2597</v>
      </c>
      <c r="N64" s="115"/>
      <c r="O64" s="116">
        <v>2494</v>
      </c>
      <c r="Q64" s="41"/>
      <c r="R64" s="41"/>
      <c r="S64" s="41"/>
      <c r="T64" s="41"/>
    </row>
    <row r="65" spans="1:20" ht="23.7" customHeight="1">
      <c r="A65" s="39" t="s">
        <v>161</v>
      </c>
      <c r="G65" s="106" t="s">
        <v>118</v>
      </c>
      <c r="I65" s="13">
        <v>15000</v>
      </c>
      <c r="J65" s="113"/>
      <c r="K65" s="117">
        <v>0</v>
      </c>
      <c r="L65" s="115"/>
      <c r="M65" s="13">
        <v>15000</v>
      </c>
      <c r="N65" s="113"/>
      <c r="O65" s="117">
        <v>0</v>
      </c>
      <c r="Q65" s="41"/>
      <c r="R65" s="41"/>
      <c r="S65" s="41"/>
      <c r="T65" s="41"/>
    </row>
    <row r="66" spans="1:20" ht="23.7" customHeight="1">
      <c r="A66" s="39" t="s">
        <v>135</v>
      </c>
      <c r="I66" s="13">
        <v>3875</v>
      </c>
      <c r="J66" s="113"/>
      <c r="K66" s="116">
        <v>7287</v>
      </c>
      <c r="L66" s="115"/>
      <c r="M66" s="116">
        <v>0</v>
      </c>
      <c r="N66" s="115"/>
      <c r="O66" s="116">
        <v>0</v>
      </c>
      <c r="Q66" s="41"/>
      <c r="R66" s="41"/>
      <c r="S66" s="41"/>
      <c r="T66" s="41"/>
    </row>
    <row r="67" spans="1:20" ht="23.7" customHeight="1">
      <c r="A67" s="39" t="s">
        <v>99</v>
      </c>
      <c r="G67" s="106">
        <v>18</v>
      </c>
      <c r="I67" s="13">
        <v>16278</v>
      </c>
      <c r="J67" s="113"/>
      <c r="K67" s="116">
        <v>17047</v>
      </c>
      <c r="L67" s="115"/>
      <c r="M67" s="116">
        <v>15991</v>
      </c>
      <c r="N67" s="115"/>
      <c r="O67" s="116">
        <v>16839</v>
      </c>
      <c r="Q67" s="41"/>
      <c r="R67" s="41"/>
      <c r="S67" s="41"/>
      <c r="T67" s="41"/>
    </row>
    <row r="68" spans="1:20" ht="23.7" customHeight="1">
      <c r="A68" s="39" t="s">
        <v>4</v>
      </c>
      <c r="I68" s="13">
        <v>21638</v>
      </c>
      <c r="J68" s="113"/>
      <c r="K68" s="116">
        <v>21323</v>
      </c>
      <c r="L68" s="115"/>
      <c r="M68" s="116">
        <v>16940</v>
      </c>
      <c r="N68" s="115"/>
      <c r="O68" s="116">
        <v>17966</v>
      </c>
      <c r="Q68" s="41"/>
      <c r="R68" s="41"/>
      <c r="S68" s="41"/>
      <c r="T68" s="41"/>
    </row>
    <row r="69" spans="1:20" ht="23.7" customHeight="1">
      <c r="A69" s="84" t="s">
        <v>5</v>
      </c>
      <c r="I69" s="33">
        <f>SUM(I62:I68)</f>
        <v>107732</v>
      </c>
      <c r="J69" s="113"/>
      <c r="K69" s="33">
        <f>SUM(K62:K68)</f>
        <v>78419</v>
      </c>
      <c r="L69" s="113"/>
      <c r="M69" s="33">
        <f>SUM(M62:M68)</f>
        <v>51449</v>
      </c>
      <c r="N69" s="116"/>
      <c r="O69" s="33">
        <f>SUM(O62:O68)</f>
        <v>51618</v>
      </c>
      <c r="Q69" s="41"/>
      <c r="R69" s="41"/>
      <c r="S69" s="41"/>
      <c r="T69" s="41"/>
    </row>
    <row r="70" spans="1:20" ht="23.7" customHeight="1">
      <c r="A70" s="84" t="s">
        <v>29</v>
      </c>
      <c r="I70" s="123"/>
      <c r="J70" s="113"/>
      <c r="K70" s="123"/>
      <c r="L70" s="113"/>
      <c r="M70" s="123"/>
      <c r="N70" s="116"/>
      <c r="O70" s="124"/>
      <c r="Q70" s="41"/>
      <c r="R70" s="41"/>
      <c r="S70" s="41"/>
      <c r="T70" s="41"/>
    </row>
    <row r="71" spans="1:20" ht="23.7" customHeight="1">
      <c r="A71" s="39" t="s">
        <v>64</v>
      </c>
      <c r="G71" s="106" t="s">
        <v>121</v>
      </c>
      <c r="I71" s="13">
        <v>446038</v>
      </c>
      <c r="J71" s="113"/>
      <c r="K71" s="116">
        <v>444173</v>
      </c>
      <c r="L71" s="115"/>
      <c r="M71" s="116">
        <v>446038</v>
      </c>
      <c r="N71" s="115"/>
      <c r="O71" s="116">
        <v>444173</v>
      </c>
      <c r="Q71" s="41"/>
      <c r="R71" s="41"/>
      <c r="S71" s="41"/>
      <c r="T71" s="41"/>
    </row>
    <row r="72" spans="1:20" ht="23.7" customHeight="1">
      <c r="A72" s="42" t="s">
        <v>171</v>
      </c>
      <c r="B72" s="42"/>
      <c r="I72" s="13">
        <v>2288</v>
      </c>
      <c r="J72" s="113"/>
      <c r="K72" s="116">
        <v>4340</v>
      </c>
      <c r="L72" s="115"/>
      <c r="M72" s="116">
        <v>1482</v>
      </c>
      <c r="N72" s="115"/>
      <c r="O72" s="116">
        <v>2811</v>
      </c>
      <c r="Q72" s="41"/>
      <c r="R72" s="41"/>
      <c r="S72" s="41"/>
      <c r="T72" s="41"/>
    </row>
    <row r="73" spans="1:20" ht="23.7" customHeight="1">
      <c r="A73" s="39" t="s">
        <v>172</v>
      </c>
      <c r="I73" s="13">
        <v>2516</v>
      </c>
      <c r="J73" s="113"/>
      <c r="K73" s="116">
        <v>2312</v>
      </c>
      <c r="L73" s="115"/>
      <c r="M73" s="116">
        <v>1717</v>
      </c>
      <c r="N73" s="115"/>
      <c r="O73" s="116">
        <v>1580</v>
      </c>
      <c r="Q73" s="41"/>
      <c r="R73" s="41"/>
      <c r="S73" s="41"/>
      <c r="T73" s="41"/>
    </row>
    <row r="74" spans="1:20" ht="23.7" customHeight="1">
      <c r="A74" s="39" t="s">
        <v>95</v>
      </c>
      <c r="I74" s="13">
        <v>432</v>
      </c>
      <c r="J74" s="113"/>
      <c r="K74" s="116">
        <v>432</v>
      </c>
      <c r="L74" s="115"/>
      <c r="M74" s="116">
        <v>280</v>
      </c>
      <c r="N74" s="115"/>
      <c r="O74" s="116">
        <v>280</v>
      </c>
      <c r="Q74" s="41"/>
      <c r="R74" s="41"/>
      <c r="S74" s="41"/>
      <c r="T74" s="41"/>
    </row>
    <row r="75" spans="1:20" ht="23.7" customHeight="1">
      <c r="A75" s="39" t="s">
        <v>115</v>
      </c>
      <c r="G75" s="106">
        <v>18</v>
      </c>
      <c r="I75" s="13">
        <v>5040</v>
      </c>
      <c r="J75" s="113"/>
      <c r="K75" s="116">
        <v>7014</v>
      </c>
      <c r="L75" s="115"/>
      <c r="M75" s="116">
        <v>5040</v>
      </c>
      <c r="N75" s="115"/>
      <c r="O75" s="116">
        <v>7014</v>
      </c>
      <c r="Q75" s="41"/>
      <c r="R75" s="41"/>
      <c r="S75" s="41"/>
      <c r="T75" s="41"/>
    </row>
    <row r="76" spans="1:20" ht="23.7" customHeight="1">
      <c r="A76" s="84" t="s">
        <v>28</v>
      </c>
      <c r="I76" s="118">
        <f>SUM(I71:I75)</f>
        <v>456314</v>
      </c>
      <c r="J76" s="116"/>
      <c r="K76" s="118">
        <f>SUM(K71:K75)</f>
        <v>458271</v>
      </c>
      <c r="L76" s="116"/>
      <c r="M76" s="118">
        <f>SUM(M71:N75)</f>
        <v>454557</v>
      </c>
      <c r="N76" s="116"/>
      <c r="O76" s="118">
        <f>SUM(O71:O75)</f>
        <v>455858</v>
      </c>
      <c r="Q76" s="41"/>
      <c r="R76" s="41"/>
      <c r="S76" s="41"/>
      <c r="T76" s="41"/>
    </row>
    <row r="77" spans="1:20" ht="23.7" customHeight="1">
      <c r="A77" s="84" t="s">
        <v>6</v>
      </c>
      <c r="I77" s="118">
        <f>I69+I76</f>
        <v>564046</v>
      </c>
      <c r="J77" s="116"/>
      <c r="K77" s="118">
        <f>K69+K76</f>
        <v>536690</v>
      </c>
      <c r="L77" s="116"/>
      <c r="M77" s="118">
        <f>M69+M76</f>
        <v>506006</v>
      </c>
      <c r="N77" s="116"/>
      <c r="O77" s="118">
        <f>O69+O76</f>
        <v>507476</v>
      </c>
      <c r="Q77" s="41"/>
      <c r="R77" s="41"/>
      <c r="S77" s="41"/>
      <c r="T77" s="41"/>
    </row>
    <row r="78" spans="1:20" ht="23.7" customHeight="1">
      <c r="D78" s="83"/>
      <c r="G78" s="109"/>
      <c r="I78" s="94"/>
      <c r="J78" s="89"/>
      <c r="K78" s="89"/>
      <c r="L78" s="89"/>
      <c r="M78" s="89"/>
      <c r="N78" s="89"/>
      <c r="O78" s="89"/>
      <c r="Q78" s="41"/>
      <c r="R78" s="41"/>
      <c r="S78" s="41"/>
      <c r="T78" s="41"/>
    </row>
    <row r="79" spans="1:20" ht="23.7" customHeight="1">
      <c r="A79" s="39" t="s">
        <v>21</v>
      </c>
      <c r="D79" s="83"/>
      <c r="G79" s="109"/>
      <c r="I79" s="94"/>
      <c r="J79" s="89"/>
      <c r="K79" s="89"/>
      <c r="L79" s="89"/>
      <c r="M79" s="89"/>
      <c r="N79" s="89"/>
      <c r="O79" s="89"/>
      <c r="Q79" s="41"/>
      <c r="R79" s="41"/>
      <c r="S79" s="41"/>
      <c r="T79" s="41"/>
    </row>
    <row r="80" spans="1:20" ht="23.7" customHeight="1">
      <c r="A80" s="78" t="s">
        <v>85</v>
      </c>
      <c r="B80" s="79"/>
      <c r="C80" s="79"/>
      <c r="D80" s="79"/>
      <c r="E80" s="79"/>
      <c r="F80" s="79"/>
      <c r="G80" s="105"/>
      <c r="H80" s="79"/>
      <c r="I80" s="94"/>
      <c r="J80" s="89"/>
      <c r="K80" s="89"/>
      <c r="L80" s="89"/>
      <c r="M80" s="89"/>
      <c r="N80" s="89"/>
      <c r="O80" s="89"/>
      <c r="Q80" s="41"/>
      <c r="R80" s="41"/>
      <c r="S80" s="41"/>
      <c r="T80" s="41"/>
    </row>
    <row r="81" spans="1:20" ht="23.7" customHeight="1">
      <c r="A81" s="78" t="s">
        <v>117</v>
      </c>
      <c r="B81" s="79"/>
      <c r="C81" s="79"/>
      <c r="D81" s="79"/>
      <c r="E81" s="79"/>
      <c r="F81" s="79"/>
      <c r="G81" s="105"/>
      <c r="H81" s="79"/>
      <c r="I81" s="94"/>
      <c r="J81" s="89"/>
      <c r="K81" s="89"/>
      <c r="L81" s="89"/>
      <c r="M81" s="89"/>
      <c r="N81" s="89"/>
      <c r="O81" s="89"/>
      <c r="Q81" s="41"/>
      <c r="R81" s="41"/>
      <c r="S81" s="41"/>
      <c r="T81" s="41"/>
    </row>
    <row r="82" spans="1:20" ht="23.7" customHeight="1">
      <c r="A82" s="80" t="s">
        <v>152</v>
      </c>
      <c r="B82" s="79"/>
      <c r="C82" s="79"/>
      <c r="D82" s="79"/>
      <c r="E82" s="79"/>
      <c r="F82" s="79"/>
      <c r="G82" s="105"/>
      <c r="H82" s="79"/>
      <c r="I82" s="94"/>
      <c r="J82" s="89"/>
      <c r="K82" s="89"/>
      <c r="L82" s="89"/>
      <c r="M82" s="89"/>
      <c r="N82" s="89"/>
      <c r="O82" s="89"/>
      <c r="Q82" s="41"/>
      <c r="R82" s="41"/>
      <c r="S82" s="41"/>
      <c r="T82" s="41"/>
    </row>
    <row r="83" spans="1:20" ht="23.7" customHeight="1">
      <c r="B83" s="81"/>
      <c r="C83" s="81"/>
      <c r="D83" s="81"/>
      <c r="E83" s="81"/>
      <c r="F83" s="81"/>
      <c r="H83" s="81"/>
      <c r="I83" s="94"/>
      <c r="J83" s="89"/>
      <c r="K83" s="89"/>
      <c r="L83" s="89"/>
      <c r="M83" s="89"/>
      <c r="N83" s="89"/>
      <c r="O83" s="89" t="s">
        <v>45</v>
      </c>
      <c r="Q83" s="41"/>
      <c r="R83" s="41"/>
      <c r="S83" s="41"/>
      <c r="T83" s="41"/>
    </row>
    <row r="84" spans="1:20" ht="23.7" customHeight="1">
      <c r="B84" s="81"/>
      <c r="C84" s="81"/>
      <c r="D84" s="81"/>
      <c r="E84" s="81"/>
      <c r="F84" s="81"/>
      <c r="H84" s="81"/>
      <c r="I84" s="161" t="s">
        <v>77</v>
      </c>
      <c r="J84" s="161"/>
      <c r="K84" s="161"/>
      <c r="L84" s="92"/>
      <c r="M84" s="161" t="s">
        <v>78</v>
      </c>
      <c r="N84" s="161"/>
      <c r="O84" s="161"/>
      <c r="Q84" s="41"/>
      <c r="R84" s="41"/>
      <c r="S84" s="41"/>
      <c r="T84" s="41"/>
    </row>
    <row r="85" spans="1:20" ht="23.7" customHeight="1">
      <c r="B85" s="81"/>
      <c r="C85" s="81"/>
      <c r="D85" s="81"/>
      <c r="E85" s="81"/>
      <c r="F85" s="81"/>
      <c r="G85" s="107" t="s">
        <v>13</v>
      </c>
      <c r="H85" s="82"/>
      <c r="I85" s="99" t="s">
        <v>153</v>
      </c>
      <c r="J85" s="96"/>
      <c r="K85" s="97" t="s">
        <v>154</v>
      </c>
      <c r="L85" s="89"/>
      <c r="M85" s="91" t="s">
        <v>153</v>
      </c>
      <c r="N85" s="96"/>
      <c r="O85" s="97" t="s">
        <v>154</v>
      </c>
      <c r="Q85" s="41"/>
      <c r="R85" s="41"/>
      <c r="S85" s="41"/>
      <c r="T85" s="41"/>
    </row>
    <row r="86" spans="1:20" ht="23.7" customHeight="1">
      <c r="B86" s="81"/>
      <c r="C86" s="81"/>
      <c r="D86" s="81"/>
      <c r="E86" s="81"/>
      <c r="F86" s="81"/>
      <c r="G86" s="108"/>
      <c r="H86" s="82"/>
      <c r="I86" s="94" t="s">
        <v>67</v>
      </c>
      <c r="J86" s="89"/>
      <c r="K86" s="89" t="s">
        <v>68</v>
      </c>
      <c r="L86" s="89"/>
      <c r="M86" s="89" t="s">
        <v>67</v>
      </c>
      <c r="N86" s="89"/>
      <c r="O86" s="89" t="s">
        <v>68</v>
      </c>
      <c r="Q86" s="41"/>
      <c r="R86" s="41"/>
      <c r="S86" s="41"/>
      <c r="T86" s="41"/>
    </row>
    <row r="87" spans="1:20" ht="23.7" customHeight="1">
      <c r="B87" s="81"/>
      <c r="C87" s="81"/>
      <c r="D87" s="81"/>
      <c r="E87" s="81"/>
      <c r="F87" s="81"/>
      <c r="G87" s="108"/>
      <c r="H87" s="82"/>
      <c r="I87" s="94" t="s">
        <v>69</v>
      </c>
      <c r="J87" s="89"/>
      <c r="K87" s="89"/>
      <c r="L87" s="89"/>
      <c r="M87" s="89" t="s">
        <v>69</v>
      </c>
      <c r="N87" s="89"/>
      <c r="O87" s="89"/>
      <c r="Q87" s="41"/>
      <c r="R87" s="41"/>
      <c r="S87" s="41"/>
      <c r="T87" s="41"/>
    </row>
    <row r="88" spans="1:20" ht="23.7" customHeight="1">
      <c r="A88" s="84" t="s">
        <v>18</v>
      </c>
      <c r="I88" s="94"/>
      <c r="J88" s="89"/>
      <c r="K88" s="94"/>
      <c r="L88" s="89"/>
      <c r="M88" s="89"/>
      <c r="N88" s="89"/>
      <c r="O88" s="89"/>
      <c r="Q88" s="41"/>
      <c r="R88" s="41"/>
      <c r="S88" s="41"/>
      <c r="T88" s="41"/>
    </row>
    <row r="89" spans="1:20" ht="23.7" customHeight="1">
      <c r="A89" s="39" t="s">
        <v>14</v>
      </c>
      <c r="G89" s="106">
        <v>17</v>
      </c>
      <c r="I89" s="94"/>
      <c r="J89" s="89"/>
      <c r="K89" s="94"/>
      <c r="L89" s="89"/>
      <c r="M89" s="89"/>
      <c r="N89" s="89"/>
      <c r="O89" s="89"/>
      <c r="Q89" s="160"/>
      <c r="R89" s="160"/>
      <c r="S89" s="160"/>
      <c r="T89" s="160"/>
    </row>
    <row r="90" spans="1:20" ht="23.7" customHeight="1">
      <c r="B90" s="39" t="s">
        <v>74</v>
      </c>
      <c r="I90" s="94"/>
      <c r="J90" s="89"/>
      <c r="K90" s="94"/>
      <c r="L90" s="89"/>
      <c r="M90" s="89"/>
      <c r="N90" s="89"/>
      <c r="O90" s="89"/>
      <c r="Q90" s="40"/>
      <c r="R90" s="40"/>
      <c r="S90" s="40"/>
      <c r="T90" s="40"/>
    </row>
    <row r="91" spans="1:20" ht="23.7" customHeight="1">
      <c r="C91" s="39" t="s">
        <v>165</v>
      </c>
      <c r="Q91" s="41"/>
      <c r="R91" s="41"/>
      <c r="S91" s="41"/>
      <c r="T91" s="41"/>
    </row>
    <row r="92" spans="1:20" ht="23.7" customHeight="1" thickBot="1">
      <c r="C92" s="39" t="s">
        <v>173</v>
      </c>
      <c r="I92" s="122">
        <v>442931</v>
      </c>
      <c r="J92" s="116"/>
      <c r="K92" s="122">
        <v>601733</v>
      </c>
      <c r="L92" s="116"/>
      <c r="M92" s="122">
        <v>442931</v>
      </c>
      <c r="N92" s="116"/>
      <c r="O92" s="122">
        <v>601733</v>
      </c>
      <c r="Q92" s="41"/>
      <c r="R92" s="41"/>
      <c r="S92" s="41"/>
      <c r="T92" s="41"/>
    </row>
    <row r="93" spans="1:20" ht="23.7" customHeight="1" thickTop="1">
      <c r="B93" s="39" t="s">
        <v>76</v>
      </c>
      <c r="I93" s="22"/>
      <c r="J93" s="116"/>
      <c r="K93" s="116"/>
      <c r="L93" s="116"/>
      <c r="M93" s="116"/>
      <c r="N93" s="116"/>
      <c r="O93" s="116"/>
      <c r="Q93" s="41"/>
      <c r="R93" s="41"/>
      <c r="S93" s="41"/>
      <c r="T93" s="41"/>
    </row>
    <row r="94" spans="1:20" ht="23.7" customHeight="1">
      <c r="C94" s="39" t="s">
        <v>165</v>
      </c>
      <c r="I94" s="13">
        <v>442931</v>
      </c>
      <c r="J94" s="116"/>
      <c r="K94" s="13">
        <v>442931</v>
      </c>
      <c r="L94" s="116"/>
      <c r="M94" s="13">
        <v>442931</v>
      </c>
      <c r="N94" s="116"/>
      <c r="O94" s="13">
        <v>442931</v>
      </c>
      <c r="Q94" s="41"/>
      <c r="R94" s="41"/>
      <c r="S94" s="41"/>
      <c r="T94" s="41"/>
    </row>
    <row r="95" spans="1:20" ht="23.7" customHeight="1">
      <c r="A95" s="39" t="s">
        <v>51</v>
      </c>
      <c r="I95" s="13">
        <v>76409</v>
      </c>
      <c r="J95" s="116"/>
      <c r="K95" s="13">
        <v>76409</v>
      </c>
      <c r="L95" s="116"/>
      <c r="M95" s="116">
        <v>76409</v>
      </c>
      <c r="N95" s="116"/>
      <c r="O95" s="13">
        <v>76409</v>
      </c>
      <c r="Q95" s="41"/>
      <c r="R95" s="41"/>
      <c r="S95" s="41"/>
      <c r="T95" s="41"/>
    </row>
    <row r="96" spans="1:20" ht="23.7" customHeight="1">
      <c r="A96" s="39" t="s">
        <v>122</v>
      </c>
      <c r="I96" s="13"/>
      <c r="J96" s="116"/>
      <c r="K96" s="13"/>
      <c r="L96" s="116"/>
      <c r="M96" s="13"/>
      <c r="N96" s="116"/>
      <c r="O96" s="13"/>
      <c r="Q96" s="41"/>
      <c r="R96" s="41"/>
      <c r="S96" s="41"/>
      <c r="T96" s="41"/>
    </row>
    <row r="97" spans="1:25" ht="23.7" customHeight="1">
      <c r="B97" s="39" t="s">
        <v>66</v>
      </c>
      <c r="I97" s="120">
        <v>37623</v>
      </c>
      <c r="J97" s="116"/>
      <c r="K97" s="121">
        <v>34596</v>
      </c>
      <c r="L97" s="116"/>
      <c r="M97" s="120">
        <v>-389</v>
      </c>
      <c r="N97" s="116"/>
      <c r="O97" s="121">
        <v>-7748</v>
      </c>
      <c r="Q97" s="41"/>
      <c r="R97" s="41"/>
      <c r="S97" s="41"/>
      <c r="T97" s="41"/>
    </row>
    <row r="98" spans="1:25" s="42" customFormat="1" ht="23.7" customHeight="1">
      <c r="A98" s="42" t="s">
        <v>155</v>
      </c>
      <c r="G98" s="110"/>
      <c r="H98" s="85"/>
      <c r="I98" s="49">
        <f>SUM(I93:I97)</f>
        <v>556963</v>
      </c>
      <c r="J98" s="125"/>
      <c r="K98" s="117">
        <f>SUM(K93:K97)</f>
        <v>553936</v>
      </c>
      <c r="L98" s="117"/>
      <c r="M98" s="117">
        <f>SUM(M93:M97)</f>
        <v>518951</v>
      </c>
      <c r="N98" s="117"/>
      <c r="O98" s="117">
        <f>SUM(O93:O97)</f>
        <v>511592</v>
      </c>
      <c r="Q98" s="41"/>
      <c r="R98" s="41"/>
      <c r="S98" s="1"/>
      <c r="T98" s="41"/>
      <c r="U98" s="38"/>
      <c r="V98" s="38"/>
      <c r="W98" s="38"/>
      <c r="X98" s="38"/>
      <c r="Y98" s="38"/>
    </row>
    <row r="99" spans="1:25" s="42" customFormat="1" ht="23.7" customHeight="1">
      <c r="A99" s="42" t="s">
        <v>156</v>
      </c>
      <c r="G99" s="110"/>
      <c r="H99" s="85"/>
      <c r="I99" s="126">
        <v>0</v>
      </c>
      <c r="J99" s="125"/>
      <c r="K99" s="127">
        <v>0</v>
      </c>
      <c r="L99" s="117"/>
      <c r="M99" s="127">
        <v>0</v>
      </c>
      <c r="N99" s="117"/>
      <c r="O99" s="127">
        <v>0</v>
      </c>
      <c r="Q99" s="44"/>
      <c r="R99" s="41"/>
      <c r="S99" s="1"/>
      <c r="T99" s="41"/>
      <c r="U99" s="38"/>
      <c r="V99" s="38"/>
      <c r="W99" s="38"/>
      <c r="X99" s="38"/>
      <c r="Y99" s="38"/>
    </row>
    <row r="100" spans="1:25" ht="23.7" customHeight="1">
      <c r="A100" s="86" t="s">
        <v>19</v>
      </c>
      <c r="B100" s="84"/>
      <c r="I100" s="118">
        <f>SUM(I98:I99)</f>
        <v>556963</v>
      </c>
      <c r="J100" s="116"/>
      <c r="K100" s="118">
        <f>SUM(K98:K99)</f>
        <v>553936</v>
      </c>
      <c r="L100" s="116"/>
      <c r="M100" s="118">
        <f>SUM(M98:M99)</f>
        <v>518951</v>
      </c>
      <c r="N100" s="116"/>
      <c r="O100" s="118">
        <f>SUM(O98:O99)</f>
        <v>511592</v>
      </c>
      <c r="Q100" s="44"/>
      <c r="R100" s="41"/>
      <c r="S100" s="41"/>
      <c r="T100" s="41"/>
    </row>
    <row r="101" spans="1:25" ht="23.7" customHeight="1" thickBot="1">
      <c r="A101" s="86" t="s">
        <v>20</v>
      </c>
      <c r="B101" s="84"/>
      <c r="I101" s="122">
        <f>SUM(I77,I100)</f>
        <v>1121009</v>
      </c>
      <c r="J101" s="116"/>
      <c r="K101" s="122">
        <f>SUM(K77,K100)</f>
        <v>1090626</v>
      </c>
      <c r="L101" s="116"/>
      <c r="M101" s="122">
        <f>SUM(M77,M100)</f>
        <v>1024957</v>
      </c>
      <c r="N101" s="116"/>
      <c r="O101" s="122">
        <f>SUM(O77,O100)</f>
        <v>1019068</v>
      </c>
      <c r="Q101" s="41"/>
      <c r="R101" s="41"/>
      <c r="S101" s="41"/>
      <c r="T101" s="41"/>
    </row>
    <row r="102" spans="1:25" ht="23.7" customHeight="1" thickTop="1">
      <c r="A102" s="87"/>
      <c r="I102" s="9">
        <f>SUM(I101-I49)</f>
        <v>0</v>
      </c>
      <c r="J102" s="9"/>
      <c r="K102" s="9">
        <f>SUM(K101-K49)</f>
        <v>0</v>
      </c>
      <c r="L102" s="9"/>
      <c r="M102" s="9">
        <f>SUM(M101-M49)</f>
        <v>0</v>
      </c>
      <c r="N102" s="9"/>
      <c r="O102" s="9">
        <f>SUM(O101-O49)</f>
        <v>0</v>
      </c>
    </row>
    <row r="103" spans="1:25" ht="23.7" customHeight="1">
      <c r="A103" s="39" t="s">
        <v>21</v>
      </c>
      <c r="D103" s="83"/>
      <c r="G103" s="111"/>
    </row>
    <row r="104" spans="1:25" ht="23.7" customHeight="1">
      <c r="D104" s="83"/>
      <c r="G104" s="111"/>
    </row>
    <row r="105" spans="1:25" ht="23.7" customHeight="1">
      <c r="A105" s="88"/>
      <c r="B105" s="88"/>
      <c r="C105" s="88"/>
      <c r="D105" s="88"/>
      <c r="E105" s="88"/>
      <c r="F105" s="88"/>
      <c r="G105" s="111"/>
    </row>
    <row r="106" spans="1:25" ht="23.7" customHeight="1">
      <c r="G106" s="111"/>
    </row>
    <row r="107" spans="1:25" ht="23.7" customHeight="1">
      <c r="G107" s="112" t="s">
        <v>70</v>
      </c>
    </row>
    <row r="108" spans="1:25" ht="23.7" customHeight="1">
      <c r="A108" s="88"/>
      <c r="B108" s="88"/>
      <c r="C108" s="88"/>
      <c r="D108" s="88"/>
      <c r="E108" s="88"/>
      <c r="F108" s="88"/>
      <c r="G108" s="111"/>
    </row>
  </sheetData>
  <mergeCells count="12">
    <mergeCell ref="Q59:R59"/>
    <mergeCell ref="S59:T59"/>
    <mergeCell ref="Q89:R89"/>
    <mergeCell ref="S89:T89"/>
    <mergeCell ref="I5:K5"/>
    <mergeCell ref="I56:K56"/>
    <mergeCell ref="I84:K84"/>
    <mergeCell ref="Q8:R8"/>
    <mergeCell ref="S8:T8"/>
    <mergeCell ref="M5:O5"/>
    <mergeCell ref="M56:O56"/>
    <mergeCell ref="M84:O84"/>
  </mergeCells>
  <phoneticPr fontId="2" type="noConversion"/>
  <printOptions horizontalCentered="1"/>
  <pageMargins left="0.78740157480314965" right="0.39370078740157483" top="0.78740157480314965" bottom="0.19685039370078741" header="0.19685039370078741" footer="0.19685039370078741"/>
  <pageSetup paperSize="9" scale="65" firstPageNumber="2" fitToHeight="0" orientation="portrait" useFirstPageNumber="1" r:id="rId1"/>
  <headerFooter alignWithMargins="0"/>
  <rowBreaks count="2" manualBreakCount="2">
    <brk id="51" max="16383" man="1"/>
    <brk id="79" max="16383" man="1"/>
  </rowBreaks>
  <ignoredErrors>
    <ignoredError sqref="L69 N6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68"/>
  <sheetViews>
    <sheetView showGridLines="0" view="pageBreakPreview" topLeftCell="A52" zoomScaleNormal="44" zoomScaleSheetLayoutView="100" workbookViewId="0">
      <selection activeCell="O59" sqref="O59"/>
    </sheetView>
  </sheetViews>
  <sheetFormatPr defaultColWidth="9.125" defaultRowHeight="23.7" customHeight="1"/>
  <cols>
    <col min="1" max="1" width="30.75" style="49" customWidth="1"/>
    <col min="2" max="2" width="19.75" style="49" customWidth="1"/>
    <col min="3" max="3" width="8.75" style="102" customWidth="1"/>
    <col min="4" max="4" width="1.125" style="49" customWidth="1"/>
    <col min="5" max="5" width="16" style="49" customWidth="1"/>
    <col min="6" max="6" width="1.125" style="49" customWidth="1"/>
    <col min="7" max="7" width="16" style="49" customWidth="1"/>
    <col min="8" max="8" width="1.125" style="49" customWidth="1"/>
    <col min="9" max="9" width="16" style="49" customWidth="1"/>
    <col min="10" max="10" width="1.125" style="49" customWidth="1"/>
    <col min="11" max="11" width="16" style="49" customWidth="1"/>
    <col min="12" max="12" width="9.125" style="49"/>
    <col min="13" max="13" width="14.25" style="49" bestFit="1" customWidth="1"/>
    <col min="14" max="14" width="11" style="49" customWidth="1"/>
    <col min="15" max="15" width="14.25" style="49" bestFit="1" customWidth="1"/>
    <col min="16" max="16" width="11.125" style="49" customWidth="1"/>
    <col min="17" max="17" width="20.625" style="49" customWidth="1"/>
    <col min="18" max="16384" width="9.125" style="49"/>
  </cols>
  <sheetData>
    <row r="1" spans="1:36" ht="23.7" customHeight="1">
      <c r="E1" s="7"/>
      <c r="G1" s="7"/>
      <c r="K1" s="7" t="s">
        <v>46</v>
      </c>
    </row>
    <row r="2" spans="1:36" ht="23.7" customHeight="1">
      <c r="A2" s="50" t="s">
        <v>85</v>
      </c>
      <c r="B2" s="51"/>
      <c r="D2" s="51"/>
      <c r="E2" s="51"/>
      <c r="G2" s="51"/>
      <c r="Y2" s="129"/>
      <c r="AA2" s="129"/>
      <c r="AG2" s="129"/>
    </row>
    <row r="3" spans="1:36" ht="23.7" customHeight="1">
      <c r="A3" s="50" t="s">
        <v>98</v>
      </c>
      <c r="B3" s="51"/>
      <c r="D3" s="51"/>
      <c r="E3" s="51"/>
      <c r="G3" s="51"/>
      <c r="Y3" s="129"/>
      <c r="AA3" s="129"/>
      <c r="AG3" s="129"/>
    </row>
    <row r="4" spans="1:36" ht="23.7" customHeight="1">
      <c r="A4" s="50" t="s">
        <v>157</v>
      </c>
      <c r="B4" s="52"/>
      <c r="D4" s="51"/>
      <c r="E4" s="51"/>
      <c r="G4" s="51"/>
      <c r="Y4" s="129"/>
      <c r="AA4" s="129"/>
      <c r="AG4" s="129"/>
    </row>
    <row r="5" spans="1:36" ht="23.7" customHeight="1">
      <c r="B5" s="52"/>
      <c r="D5" s="52"/>
      <c r="E5" s="7"/>
      <c r="G5" s="7"/>
      <c r="K5" s="7" t="s">
        <v>63</v>
      </c>
      <c r="Y5" s="129"/>
      <c r="AA5" s="129"/>
      <c r="AG5" s="129"/>
    </row>
    <row r="6" spans="1:36" ht="23.7" customHeight="1">
      <c r="B6" s="52"/>
      <c r="D6" s="52"/>
      <c r="E6" s="163" t="s">
        <v>77</v>
      </c>
      <c r="F6" s="163"/>
      <c r="G6" s="163"/>
      <c r="I6" s="163" t="s">
        <v>78</v>
      </c>
      <c r="J6" s="163"/>
      <c r="K6" s="163"/>
      <c r="Y6" s="129"/>
      <c r="AA6" s="129"/>
      <c r="AG6" s="129"/>
    </row>
    <row r="7" spans="1:36" ht="23.7" customHeight="1">
      <c r="B7" s="52"/>
      <c r="C7" s="103" t="s">
        <v>13</v>
      </c>
      <c r="D7" s="52"/>
      <c r="E7" s="53" t="s">
        <v>168</v>
      </c>
      <c r="G7" s="53" t="s">
        <v>169</v>
      </c>
      <c r="I7" s="53" t="s">
        <v>168</v>
      </c>
      <c r="K7" s="53" t="s">
        <v>169</v>
      </c>
      <c r="M7" s="162"/>
      <c r="N7" s="162"/>
      <c r="O7" s="162"/>
      <c r="P7" s="162"/>
      <c r="Y7" s="129"/>
      <c r="AA7" s="129"/>
      <c r="AG7" s="129"/>
    </row>
    <row r="8" spans="1:36" ht="23.7" customHeight="1">
      <c r="A8" s="54" t="s">
        <v>44</v>
      </c>
      <c r="C8" s="104"/>
      <c r="D8" s="55"/>
      <c r="E8" s="51"/>
      <c r="G8" s="51"/>
      <c r="I8" s="51"/>
      <c r="J8" s="55"/>
      <c r="K8" s="51"/>
      <c r="M8" s="128"/>
      <c r="N8" s="128"/>
      <c r="O8" s="128"/>
      <c r="P8" s="128"/>
      <c r="Y8" s="129"/>
      <c r="AA8" s="129"/>
      <c r="AG8" s="129"/>
    </row>
    <row r="9" spans="1:36" ht="23.7" customHeight="1">
      <c r="A9" s="54" t="s">
        <v>16</v>
      </c>
      <c r="C9" s="101"/>
      <c r="Y9" s="129"/>
      <c r="AA9" s="129"/>
    </row>
    <row r="10" spans="1:36" ht="23.7" customHeight="1">
      <c r="A10" s="49" t="s">
        <v>24</v>
      </c>
      <c r="C10" s="101">
        <v>19</v>
      </c>
      <c r="E10" s="14">
        <v>36346</v>
      </c>
      <c r="F10" s="14"/>
      <c r="G10" s="14">
        <v>27500</v>
      </c>
      <c r="H10" s="14"/>
      <c r="I10" s="14">
        <v>21904</v>
      </c>
      <c r="J10" s="14"/>
      <c r="K10" s="14">
        <v>19460</v>
      </c>
    </row>
    <row r="11" spans="1:36" ht="23.7" customHeight="1">
      <c r="A11" s="49" t="s">
        <v>26</v>
      </c>
      <c r="C11" s="101">
        <v>20</v>
      </c>
      <c r="E11" s="14">
        <v>11111</v>
      </c>
      <c r="F11" s="14"/>
      <c r="G11" s="14">
        <v>13314</v>
      </c>
      <c r="H11" s="14"/>
      <c r="I11" s="14">
        <v>7960</v>
      </c>
      <c r="J11" s="14"/>
      <c r="K11" s="14">
        <v>6287</v>
      </c>
    </row>
    <row r="12" spans="1:36" ht="23.7" customHeight="1">
      <c r="A12" s="56" t="s">
        <v>25</v>
      </c>
      <c r="C12" s="101"/>
      <c r="E12" s="14">
        <v>1657</v>
      </c>
      <c r="F12" s="14"/>
      <c r="G12" s="14">
        <v>1579</v>
      </c>
      <c r="H12" s="14"/>
      <c r="I12" s="14">
        <v>285</v>
      </c>
      <c r="J12" s="14"/>
      <c r="K12" s="14">
        <v>727</v>
      </c>
      <c r="Y12" s="129"/>
      <c r="AF12" s="129"/>
      <c r="AJ12" s="130"/>
    </row>
    <row r="13" spans="1:36" ht="23.7" customHeight="1">
      <c r="A13" s="54" t="s">
        <v>7</v>
      </c>
      <c r="C13" s="101"/>
      <c r="E13" s="33">
        <f>SUM(E10:E12)</f>
        <v>49114</v>
      </c>
      <c r="F13" s="14"/>
      <c r="G13" s="33">
        <f>SUM(G10:G12)</f>
        <v>42393</v>
      </c>
      <c r="H13" s="14"/>
      <c r="I13" s="33">
        <f>SUM(I10:I12)</f>
        <v>30149</v>
      </c>
      <c r="J13" s="14"/>
      <c r="K13" s="33">
        <f>SUM(K10:K12)</f>
        <v>26474</v>
      </c>
      <c r="Y13" s="129"/>
      <c r="AA13" s="129"/>
      <c r="AF13" s="129"/>
      <c r="AJ13" s="129"/>
    </row>
    <row r="14" spans="1:36" ht="23.7" customHeight="1">
      <c r="A14" s="54" t="s">
        <v>15</v>
      </c>
      <c r="C14" s="101"/>
      <c r="E14" s="14"/>
      <c r="F14" s="14"/>
      <c r="G14" s="14"/>
      <c r="H14" s="14"/>
      <c r="I14" s="14"/>
      <c r="J14" s="14"/>
      <c r="K14" s="14"/>
      <c r="M14" s="162"/>
      <c r="N14" s="162"/>
      <c r="O14" s="162"/>
      <c r="P14" s="162"/>
      <c r="Y14" s="129"/>
      <c r="AA14" s="129"/>
      <c r="AF14" s="129"/>
      <c r="AJ14" s="129"/>
    </row>
    <row r="15" spans="1:36" ht="23.7" customHeight="1">
      <c r="A15" s="49" t="s">
        <v>91</v>
      </c>
      <c r="C15" s="101"/>
      <c r="E15" s="14">
        <v>7663</v>
      </c>
      <c r="F15" s="14"/>
      <c r="G15" s="14">
        <v>6901</v>
      </c>
      <c r="H15" s="14"/>
      <c r="I15" s="14">
        <v>3877</v>
      </c>
      <c r="J15" s="14"/>
      <c r="K15" s="14">
        <v>4499</v>
      </c>
      <c r="M15" s="128"/>
      <c r="N15" s="128"/>
      <c r="O15" s="128"/>
      <c r="P15" s="128"/>
      <c r="Y15" s="129"/>
      <c r="AA15" s="129"/>
      <c r="AF15" s="129"/>
      <c r="AJ15" s="129"/>
    </row>
    <row r="16" spans="1:36" ht="23.7" customHeight="1">
      <c r="A16" s="52" t="s">
        <v>31</v>
      </c>
      <c r="C16" s="101"/>
      <c r="E16" s="14">
        <v>18761</v>
      </c>
      <c r="F16" s="14"/>
      <c r="G16" s="14">
        <v>18009</v>
      </c>
      <c r="H16" s="14"/>
      <c r="I16" s="14">
        <v>13071</v>
      </c>
      <c r="J16" s="14"/>
      <c r="K16" s="14">
        <v>15294</v>
      </c>
      <c r="Y16" s="129"/>
      <c r="AA16" s="129"/>
      <c r="AF16" s="129"/>
      <c r="AJ16" s="129"/>
    </row>
    <row r="17" spans="1:36" ht="23.7" customHeight="1">
      <c r="A17" s="52" t="s">
        <v>100</v>
      </c>
      <c r="C17" s="101"/>
      <c r="E17" s="14">
        <v>14802</v>
      </c>
      <c r="F17" s="14"/>
      <c r="G17" s="14">
        <v>6235</v>
      </c>
      <c r="H17" s="14"/>
      <c r="I17" s="14">
        <v>5770</v>
      </c>
      <c r="J17" s="14"/>
      <c r="K17" s="14">
        <v>317</v>
      </c>
      <c r="Y17" s="129"/>
      <c r="AA17" s="129"/>
      <c r="AF17" s="129"/>
      <c r="AJ17" s="129"/>
    </row>
    <row r="18" spans="1:36" ht="23.7" customHeight="1">
      <c r="A18" s="54" t="s">
        <v>9</v>
      </c>
      <c r="C18" s="101"/>
      <c r="E18" s="33">
        <f>SUM(E15:E17)</f>
        <v>41226</v>
      </c>
      <c r="F18" s="14"/>
      <c r="G18" s="33">
        <f>SUM(G15:G17)</f>
        <v>31145</v>
      </c>
      <c r="H18" s="14"/>
      <c r="I18" s="33">
        <f>SUM(I15:I17)</f>
        <v>22718</v>
      </c>
      <c r="J18" s="14"/>
      <c r="K18" s="33">
        <f>SUM(K15:K17)</f>
        <v>20110</v>
      </c>
      <c r="Y18" s="129"/>
      <c r="AA18" s="129"/>
      <c r="AF18" s="129"/>
      <c r="AJ18" s="129"/>
    </row>
    <row r="19" spans="1:36" ht="23.7" customHeight="1">
      <c r="A19" s="57" t="s">
        <v>174</v>
      </c>
      <c r="B19" s="54"/>
      <c r="C19" s="101"/>
      <c r="E19" s="14">
        <f>E13-E18</f>
        <v>7888</v>
      </c>
      <c r="F19" s="14"/>
      <c r="G19" s="14">
        <f>G13-G18</f>
        <v>11248</v>
      </c>
      <c r="H19" s="14"/>
      <c r="I19" s="14">
        <f>I13-I18</f>
        <v>7431</v>
      </c>
      <c r="J19" s="14"/>
      <c r="K19" s="14">
        <f>K13-K18</f>
        <v>6364</v>
      </c>
      <c r="Y19" s="129"/>
      <c r="AA19" s="129"/>
      <c r="AJ19" s="129"/>
    </row>
    <row r="20" spans="1:36" ht="23.7" customHeight="1">
      <c r="A20" s="49" t="s">
        <v>101</v>
      </c>
      <c r="C20" s="101"/>
      <c r="E20" s="34">
        <v>-9675</v>
      </c>
      <c r="F20" s="14"/>
      <c r="G20" s="34">
        <v>-7945</v>
      </c>
      <c r="H20" s="14"/>
      <c r="I20" s="34">
        <v>-9631</v>
      </c>
      <c r="J20" s="14"/>
      <c r="K20" s="34">
        <v>-7877</v>
      </c>
      <c r="Y20" s="129"/>
      <c r="AA20" s="129"/>
      <c r="AJ20" s="129"/>
    </row>
    <row r="21" spans="1:36" ht="23.7" customHeight="1">
      <c r="A21" s="57" t="s">
        <v>136</v>
      </c>
      <c r="C21" s="101"/>
      <c r="E21" s="35">
        <f>SUM(E19:E20)</f>
        <v>-1787</v>
      </c>
      <c r="F21" s="14"/>
      <c r="G21" s="35">
        <f>SUM(G19:G20)</f>
        <v>3303</v>
      </c>
      <c r="H21" s="14"/>
      <c r="I21" s="35">
        <f>SUM(I19:I20)</f>
        <v>-2200</v>
      </c>
      <c r="J21" s="14"/>
      <c r="K21" s="35">
        <f>SUM(K19:K20)</f>
        <v>-1513</v>
      </c>
      <c r="M21" s="162"/>
      <c r="N21" s="162"/>
      <c r="O21" s="162"/>
      <c r="P21" s="162"/>
    </row>
    <row r="22" spans="1:36" ht="23.7" customHeight="1">
      <c r="A22" s="49" t="s">
        <v>127</v>
      </c>
      <c r="C22" s="101" t="s">
        <v>138</v>
      </c>
      <c r="E22" s="14">
        <v>-696</v>
      </c>
      <c r="F22" s="14"/>
      <c r="G22" s="14">
        <v>-421</v>
      </c>
      <c r="H22" s="14"/>
      <c r="I22" s="14">
        <v>-437</v>
      </c>
      <c r="J22" s="14"/>
      <c r="K22" s="14">
        <v>540</v>
      </c>
      <c r="M22" s="128"/>
      <c r="N22" s="128"/>
      <c r="O22" s="128"/>
      <c r="P22" s="128"/>
    </row>
    <row r="23" spans="1:36" ht="23.7" customHeight="1">
      <c r="A23" s="54" t="s">
        <v>137</v>
      </c>
      <c r="C23" s="101"/>
      <c r="E23" s="33">
        <f>SUM(E21:E22)</f>
        <v>-2483</v>
      </c>
      <c r="F23" s="14"/>
      <c r="G23" s="33">
        <f>SUM(G21:G22)</f>
        <v>2882</v>
      </c>
      <c r="H23" s="14"/>
      <c r="I23" s="33">
        <f>SUM(I21:I22)</f>
        <v>-2637</v>
      </c>
      <c r="J23" s="14"/>
      <c r="K23" s="33">
        <f>SUM(K21:K22)</f>
        <v>-973</v>
      </c>
    </row>
    <row r="24" spans="1:36" ht="23.7" customHeight="1">
      <c r="A24" s="54"/>
      <c r="C24" s="101"/>
      <c r="E24" s="35"/>
      <c r="F24" s="14"/>
      <c r="G24" s="35"/>
      <c r="H24" s="14"/>
      <c r="I24" s="35"/>
      <c r="J24" s="13"/>
      <c r="K24" s="35"/>
    </row>
    <row r="25" spans="1:36" ht="23.7" customHeight="1">
      <c r="A25" s="54" t="s">
        <v>60</v>
      </c>
      <c r="C25" s="101"/>
    </row>
    <row r="26" spans="1:36" ht="23.7" customHeight="1">
      <c r="A26" s="54" t="s">
        <v>87</v>
      </c>
      <c r="C26" s="101"/>
      <c r="E26" s="34">
        <v>0</v>
      </c>
      <c r="F26" s="14"/>
      <c r="G26" s="34">
        <v>0</v>
      </c>
      <c r="H26" s="14"/>
      <c r="I26" s="34">
        <v>0</v>
      </c>
      <c r="J26" s="13"/>
      <c r="K26" s="34">
        <v>0</v>
      </c>
    </row>
    <row r="27" spans="1:36" ht="23.7" customHeight="1" thickBot="1">
      <c r="A27" s="54" t="s">
        <v>47</v>
      </c>
      <c r="C27" s="101"/>
      <c r="E27" s="36">
        <f>SUM(E23:E26)</f>
        <v>-2483</v>
      </c>
      <c r="F27" s="14"/>
      <c r="G27" s="36">
        <f>SUM(G23:G26)</f>
        <v>2882</v>
      </c>
      <c r="H27" s="14"/>
      <c r="I27" s="36">
        <f>SUM(I23:I26)</f>
        <v>-2637</v>
      </c>
      <c r="J27" s="13"/>
      <c r="K27" s="36">
        <f>SUM(K23:K26)</f>
        <v>-973</v>
      </c>
    </row>
    <row r="28" spans="1:36" ht="23.7" customHeight="1" thickTop="1">
      <c r="A28" s="54"/>
      <c r="C28" s="101"/>
      <c r="E28" s="37"/>
      <c r="F28" s="58"/>
      <c r="G28" s="37"/>
      <c r="H28" s="58"/>
      <c r="I28" s="37"/>
      <c r="K28" s="37"/>
    </row>
    <row r="29" spans="1:36" ht="23.7" customHeight="1">
      <c r="A29" s="54" t="s">
        <v>124</v>
      </c>
      <c r="C29" s="101">
        <v>21</v>
      </c>
      <c r="D29" s="51"/>
      <c r="E29" s="58"/>
      <c r="F29" s="58"/>
      <c r="G29" s="58"/>
      <c r="H29" s="58"/>
      <c r="I29" s="58"/>
      <c r="K29" s="58"/>
    </row>
    <row r="30" spans="1:36" ht="23.7" customHeight="1">
      <c r="A30" s="49" t="s">
        <v>139</v>
      </c>
      <c r="D30" s="51"/>
    </row>
    <row r="31" spans="1:36" ht="23.7" customHeight="1" thickBot="1">
      <c r="A31" s="49" t="s">
        <v>140</v>
      </c>
      <c r="D31" s="51"/>
      <c r="E31" s="155">
        <f>E23/E32</f>
        <v>-5.6058392842225991E-3</v>
      </c>
      <c r="F31" s="156"/>
      <c r="G31" s="155">
        <f>G23/G32</f>
        <v>6.506656793044515E-3</v>
      </c>
      <c r="H31" s="156"/>
      <c r="I31" s="155">
        <f>I23/I32</f>
        <v>-5.9535232349959702E-3</v>
      </c>
      <c r="J31" s="156"/>
      <c r="K31" s="155">
        <f>K23/K32</f>
        <v>-2.1967304162499352E-3</v>
      </c>
    </row>
    <row r="32" spans="1:36" ht="23.7" customHeight="1" thickTop="1" thickBot="1">
      <c r="A32" s="49" t="s">
        <v>93</v>
      </c>
      <c r="D32" s="51"/>
      <c r="E32" s="36">
        <f>+BS!I94</f>
        <v>442931</v>
      </c>
      <c r="F32" s="14"/>
      <c r="G32" s="36">
        <v>442931</v>
      </c>
      <c r="H32" s="14"/>
      <c r="I32" s="36">
        <f>+BS!M94</f>
        <v>442931</v>
      </c>
      <c r="J32" s="14"/>
      <c r="K32" s="36">
        <v>442931</v>
      </c>
    </row>
    <row r="33" spans="1:11" ht="23.7" customHeight="1" thickTop="1">
      <c r="D33" s="51"/>
    </row>
    <row r="34" spans="1:11" ht="23.7" customHeight="1">
      <c r="A34" s="49" t="s">
        <v>21</v>
      </c>
    </row>
    <row r="35" spans="1:11" ht="23.7" customHeight="1">
      <c r="E35" s="7"/>
      <c r="G35" s="7"/>
      <c r="K35" s="7" t="s">
        <v>46</v>
      </c>
    </row>
    <row r="36" spans="1:11" ht="23.7" customHeight="1">
      <c r="A36" s="50" t="s">
        <v>85</v>
      </c>
      <c r="B36" s="51"/>
      <c r="D36" s="51"/>
      <c r="E36" s="51"/>
      <c r="G36" s="51"/>
    </row>
    <row r="37" spans="1:11" ht="23.7" customHeight="1">
      <c r="A37" s="50" t="s">
        <v>98</v>
      </c>
      <c r="B37" s="51"/>
      <c r="D37" s="51"/>
      <c r="E37" s="51"/>
      <c r="G37" s="51"/>
    </row>
    <row r="38" spans="1:11" ht="23.7" customHeight="1">
      <c r="A38" s="50" t="s">
        <v>158</v>
      </c>
      <c r="B38" s="52"/>
      <c r="D38" s="51"/>
      <c r="E38" s="51"/>
      <c r="G38" s="51"/>
    </row>
    <row r="39" spans="1:11" ht="23.7" customHeight="1">
      <c r="B39" s="52"/>
      <c r="D39" s="52"/>
      <c r="E39" s="7"/>
      <c r="G39" s="7"/>
      <c r="K39" s="7" t="s">
        <v>63</v>
      </c>
    </row>
    <row r="40" spans="1:11" ht="23.7" customHeight="1">
      <c r="B40" s="52"/>
      <c r="D40" s="52"/>
      <c r="E40" s="163" t="s">
        <v>77</v>
      </c>
      <c r="F40" s="163"/>
      <c r="G40" s="163"/>
      <c r="I40" s="163" t="s">
        <v>78</v>
      </c>
      <c r="J40" s="163"/>
      <c r="K40" s="163"/>
    </row>
    <row r="41" spans="1:11" ht="23.7" customHeight="1">
      <c r="B41" s="52"/>
      <c r="C41" s="103" t="s">
        <v>13</v>
      </c>
      <c r="D41" s="52"/>
      <c r="E41" s="53" t="s">
        <v>168</v>
      </c>
      <c r="G41" s="53" t="s">
        <v>169</v>
      </c>
      <c r="I41" s="53" t="s">
        <v>168</v>
      </c>
      <c r="K41" s="53" t="s">
        <v>169</v>
      </c>
    </row>
    <row r="42" spans="1:11" ht="23.7" customHeight="1">
      <c r="A42" s="54" t="s">
        <v>44</v>
      </c>
      <c r="C42" s="104"/>
      <c r="D42" s="55"/>
      <c r="E42" s="51"/>
      <c r="G42" s="51"/>
      <c r="I42" s="51"/>
      <c r="J42" s="55"/>
      <c r="K42" s="51"/>
    </row>
    <row r="43" spans="1:11" ht="23.7" customHeight="1">
      <c r="A43" s="54" t="s">
        <v>16</v>
      </c>
      <c r="C43" s="101"/>
    </row>
    <row r="44" spans="1:11" ht="23.7" customHeight="1">
      <c r="A44" s="49" t="s">
        <v>24</v>
      </c>
      <c r="C44" s="101">
        <v>19</v>
      </c>
      <c r="E44" s="14">
        <v>72933</v>
      </c>
      <c r="F44" s="14"/>
      <c r="G44" s="14">
        <v>54891</v>
      </c>
      <c r="H44" s="14"/>
      <c r="I44" s="14">
        <v>44089</v>
      </c>
      <c r="J44" s="14"/>
      <c r="K44" s="14">
        <v>37920</v>
      </c>
    </row>
    <row r="45" spans="1:11" ht="23.7" customHeight="1">
      <c r="A45" s="49" t="s">
        <v>26</v>
      </c>
      <c r="C45" s="101">
        <v>20</v>
      </c>
      <c r="E45" s="14">
        <v>23390</v>
      </c>
      <c r="F45" s="14"/>
      <c r="G45" s="14">
        <v>26259</v>
      </c>
      <c r="H45" s="14"/>
      <c r="I45" s="14">
        <v>15982</v>
      </c>
      <c r="J45" s="14"/>
      <c r="K45" s="14">
        <v>9701</v>
      </c>
    </row>
    <row r="46" spans="1:11" ht="23.7" customHeight="1">
      <c r="A46" s="56" t="s">
        <v>25</v>
      </c>
      <c r="C46" s="101"/>
      <c r="E46" s="14">
        <v>3267</v>
      </c>
      <c r="F46" s="14"/>
      <c r="G46" s="14">
        <v>3426</v>
      </c>
      <c r="H46" s="14"/>
      <c r="I46" s="14">
        <v>9479</v>
      </c>
      <c r="J46" s="14"/>
      <c r="K46" s="14">
        <v>8625</v>
      </c>
    </row>
    <row r="47" spans="1:11" ht="23.7" customHeight="1">
      <c r="A47" s="54" t="s">
        <v>7</v>
      </c>
      <c r="C47" s="101"/>
      <c r="E47" s="33">
        <f>SUM(E44:E46)</f>
        <v>99590</v>
      </c>
      <c r="F47" s="14"/>
      <c r="G47" s="33">
        <f>SUM(G44:G46)</f>
        <v>84576</v>
      </c>
      <c r="H47" s="14"/>
      <c r="I47" s="33">
        <f>SUM(I44:I46)</f>
        <v>69550</v>
      </c>
      <c r="J47" s="14"/>
      <c r="K47" s="33">
        <f>SUM(K44:K46)</f>
        <v>56246</v>
      </c>
    </row>
    <row r="48" spans="1:11" ht="23.7" customHeight="1">
      <c r="A48" s="54" t="s">
        <v>15</v>
      </c>
      <c r="C48" s="101"/>
      <c r="E48" s="14"/>
      <c r="F48" s="14"/>
      <c r="G48" s="14"/>
      <c r="H48" s="14"/>
      <c r="I48" s="14"/>
      <c r="J48" s="14"/>
      <c r="K48" s="14"/>
    </row>
    <row r="49" spans="1:11" ht="23.7" customHeight="1">
      <c r="A49" s="49" t="s">
        <v>91</v>
      </c>
      <c r="C49" s="101"/>
      <c r="E49" s="14">
        <v>15098</v>
      </c>
      <c r="F49" s="14"/>
      <c r="G49" s="14">
        <v>13637</v>
      </c>
      <c r="H49" s="14"/>
      <c r="I49" s="14">
        <v>8622</v>
      </c>
      <c r="J49" s="14"/>
      <c r="K49" s="14">
        <v>9002</v>
      </c>
    </row>
    <row r="50" spans="1:11" ht="23.7" customHeight="1">
      <c r="A50" s="52" t="s">
        <v>31</v>
      </c>
      <c r="C50" s="101"/>
      <c r="E50" s="14">
        <v>38785</v>
      </c>
      <c r="F50" s="14"/>
      <c r="G50" s="14">
        <v>37070</v>
      </c>
      <c r="H50" s="14"/>
      <c r="I50" s="14">
        <v>26596</v>
      </c>
      <c r="J50" s="14"/>
      <c r="K50" s="14">
        <v>31639</v>
      </c>
    </row>
    <row r="51" spans="1:11" ht="23.7" customHeight="1">
      <c r="A51" s="52" t="s">
        <v>100</v>
      </c>
      <c r="C51" s="101"/>
      <c r="E51" s="14">
        <v>21756</v>
      </c>
      <c r="F51" s="14"/>
      <c r="G51" s="14">
        <v>10661</v>
      </c>
      <c r="H51" s="14"/>
      <c r="I51" s="14">
        <v>7622</v>
      </c>
      <c r="J51" s="14"/>
      <c r="K51" s="14">
        <v>825</v>
      </c>
    </row>
    <row r="52" spans="1:11" ht="23.7" customHeight="1">
      <c r="A52" s="54" t="s">
        <v>9</v>
      </c>
      <c r="C52" s="101"/>
      <c r="E52" s="33">
        <f>SUM(E49:E51)</f>
        <v>75639</v>
      </c>
      <c r="F52" s="14"/>
      <c r="G52" s="33">
        <f>SUM(G49:G51)</f>
        <v>61368</v>
      </c>
      <c r="H52" s="14"/>
      <c r="I52" s="33">
        <f>SUM(I49:I51)</f>
        <v>42840</v>
      </c>
      <c r="J52" s="14"/>
      <c r="K52" s="33">
        <f>SUM(K49:K51)</f>
        <v>41466</v>
      </c>
    </row>
    <row r="53" spans="1:11" ht="23.7" customHeight="1">
      <c r="A53" s="57" t="s">
        <v>174</v>
      </c>
      <c r="B53" s="54"/>
      <c r="C53" s="101"/>
      <c r="E53" s="14">
        <f>E47-E52</f>
        <v>23951</v>
      </c>
      <c r="F53" s="14"/>
      <c r="G53" s="14">
        <f>G47-G52</f>
        <v>23208</v>
      </c>
      <c r="H53" s="14"/>
      <c r="I53" s="14">
        <f>I47-I52</f>
        <v>26710</v>
      </c>
      <c r="J53" s="14"/>
      <c r="K53" s="14">
        <f>K47-K52</f>
        <v>14780</v>
      </c>
    </row>
    <row r="54" spans="1:11" ht="23.7" customHeight="1">
      <c r="A54" s="49" t="s">
        <v>101</v>
      </c>
      <c r="C54" s="101"/>
      <c r="E54" s="34">
        <v>-19351</v>
      </c>
      <c r="F54" s="14"/>
      <c r="G54" s="34">
        <v>-15901</v>
      </c>
      <c r="H54" s="14"/>
      <c r="I54" s="34">
        <v>-19257</v>
      </c>
      <c r="J54" s="14"/>
      <c r="K54" s="34">
        <v>-15748</v>
      </c>
    </row>
    <row r="55" spans="1:11" ht="23.7" customHeight="1">
      <c r="A55" s="57" t="s">
        <v>136</v>
      </c>
      <c r="C55" s="101"/>
      <c r="E55" s="35">
        <f>SUM(E53:E54)</f>
        <v>4600</v>
      </c>
      <c r="F55" s="14"/>
      <c r="G55" s="35">
        <f>SUM(G53:G54)</f>
        <v>7307</v>
      </c>
      <c r="H55" s="14"/>
      <c r="I55" s="35">
        <f>SUM(I53:I54)</f>
        <v>7453</v>
      </c>
      <c r="J55" s="14"/>
      <c r="K55" s="35">
        <f>SUM(K53:K54)</f>
        <v>-968</v>
      </c>
    </row>
    <row r="56" spans="1:11" ht="23.7" customHeight="1">
      <c r="A56" s="49" t="s">
        <v>127</v>
      </c>
      <c r="C56" s="101" t="s">
        <v>138</v>
      </c>
      <c r="E56" s="14">
        <v>-1573</v>
      </c>
      <c r="F56" s="14"/>
      <c r="G56" s="14">
        <v>-1206</v>
      </c>
      <c r="H56" s="14"/>
      <c r="I56" s="14">
        <v>-94</v>
      </c>
      <c r="J56" s="14"/>
      <c r="K56" s="14">
        <v>1858</v>
      </c>
    </row>
    <row r="57" spans="1:11" ht="23.7" customHeight="1">
      <c r="A57" s="54" t="s">
        <v>141</v>
      </c>
      <c r="C57" s="101"/>
      <c r="E57" s="33">
        <f>SUM(E55:E56)</f>
        <v>3027</v>
      </c>
      <c r="F57" s="14"/>
      <c r="G57" s="33">
        <f>SUM(G55:G56)</f>
        <v>6101</v>
      </c>
      <c r="H57" s="14"/>
      <c r="I57" s="33">
        <f>SUM(I55:I56)</f>
        <v>7359</v>
      </c>
      <c r="J57" s="14"/>
      <c r="K57" s="33">
        <f>SUM(K55:K56)</f>
        <v>890</v>
      </c>
    </row>
    <row r="58" spans="1:11" ht="23.7" customHeight="1">
      <c r="A58" s="54"/>
      <c r="C58" s="101"/>
      <c r="E58" s="35"/>
      <c r="F58" s="14"/>
      <c r="G58" s="35"/>
      <c r="H58" s="14"/>
      <c r="I58" s="35"/>
      <c r="J58" s="13"/>
      <c r="K58" s="35"/>
    </row>
    <row r="59" spans="1:11" ht="23.7" customHeight="1">
      <c r="A59" s="54" t="s">
        <v>60</v>
      </c>
      <c r="C59" s="101"/>
    </row>
    <row r="60" spans="1:11" ht="23.7" customHeight="1">
      <c r="A60" s="54" t="s">
        <v>87</v>
      </c>
      <c r="C60" s="101"/>
      <c r="E60" s="34">
        <v>0</v>
      </c>
      <c r="F60" s="14"/>
      <c r="G60" s="34">
        <v>0</v>
      </c>
      <c r="H60" s="14"/>
      <c r="I60" s="34">
        <v>0</v>
      </c>
      <c r="J60" s="13"/>
      <c r="K60" s="34">
        <v>0</v>
      </c>
    </row>
    <row r="61" spans="1:11" ht="23.7" customHeight="1" thickBot="1">
      <c r="A61" s="54" t="s">
        <v>47</v>
      </c>
      <c r="C61" s="101"/>
      <c r="E61" s="36">
        <f>SUM(E57:E60)</f>
        <v>3027</v>
      </c>
      <c r="F61" s="14"/>
      <c r="G61" s="36">
        <f>SUM(G57:G60)</f>
        <v>6101</v>
      </c>
      <c r="H61" s="14"/>
      <c r="I61" s="36">
        <f>SUM(I57:I60)</f>
        <v>7359</v>
      </c>
      <c r="J61" s="13"/>
      <c r="K61" s="36">
        <f>SUM(K57:K60)</f>
        <v>890</v>
      </c>
    </row>
    <row r="62" spans="1:11" ht="23.7" customHeight="1" thickTop="1">
      <c r="A62" s="54"/>
      <c r="C62" s="101"/>
      <c r="E62" s="37"/>
      <c r="F62" s="58"/>
      <c r="G62" s="37"/>
      <c r="H62" s="58"/>
      <c r="I62" s="37"/>
      <c r="K62" s="37"/>
    </row>
    <row r="63" spans="1:11" ht="23.7" customHeight="1">
      <c r="A63" s="54" t="s">
        <v>175</v>
      </c>
      <c r="C63" s="101">
        <v>21</v>
      </c>
      <c r="D63" s="51"/>
      <c r="E63" s="58"/>
      <c r="F63" s="58"/>
      <c r="G63" s="58"/>
      <c r="H63" s="58"/>
      <c r="I63" s="58"/>
      <c r="K63" s="58"/>
    </row>
    <row r="64" spans="1:11" ht="23.7" customHeight="1">
      <c r="A64" s="49" t="s">
        <v>176</v>
      </c>
      <c r="D64" s="51"/>
    </row>
    <row r="65" spans="1:11" ht="23.7" customHeight="1" thickBot="1">
      <c r="A65" s="49" t="s">
        <v>177</v>
      </c>
      <c r="D65" s="51"/>
      <c r="E65" s="155">
        <f>E57/E66</f>
        <v>6.8340215518895723E-3</v>
      </c>
      <c r="F65" s="156"/>
      <c r="G65" s="155">
        <f>G57/G66</f>
        <v>1.3774154439404784E-2</v>
      </c>
      <c r="H65" s="156"/>
      <c r="I65" s="155">
        <f>I57/I66</f>
        <v>1.6614325933384657E-2</v>
      </c>
      <c r="J65" s="156"/>
      <c r="K65" s="155">
        <f>K57/K66</f>
        <v>2.0093423129110403E-3</v>
      </c>
    </row>
    <row r="66" spans="1:11" ht="23.7" customHeight="1" thickTop="1" thickBot="1">
      <c r="A66" s="49" t="s">
        <v>93</v>
      </c>
      <c r="D66" s="51"/>
      <c r="E66" s="36">
        <f>+BS!I94</f>
        <v>442931</v>
      </c>
      <c r="F66" s="14"/>
      <c r="G66" s="36">
        <v>442931</v>
      </c>
      <c r="H66" s="14"/>
      <c r="I66" s="36">
        <f>+BS!M94</f>
        <v>442931</v>
      </c>
      <c r="J66" s="14"/>
      <c r="K66" s="36">
        <v>442931</v>
      </c>
    </row>
    <row r="67" spans="1:11" ht="23.7" customHeight="1" thickTop="1">
      <c r="D67" s="51"/>
    </row>
    <row r="68" spans="1:11" ht="23.7" customHeight="1">
      <c r="A68" s="49" t="s">
        <v>21</v>
      </c>
    </row>
  </sheetData>
  <mergeCells count="10">
    <mergeCell ref="O7:P7"/>
    <mergeCell ref="I40:K40"/>
    <mergeCell ref="E40:G40"/>
    <mergeCell ref="E6:G6"/>
    <mergeCell ref="I6:K6"/>
    <mergeCell ref="M7:N7"/>
    <mergeCell ref="M14:N14"/>
    <mergeCell ref="O14:P14"/>
    <mergeCell ref="M21:N21"/>
    <mergeCell ref="O21:P21"/>
  </mergeCells>
  <printOptions horizontalCentered="1"/>
  <pageMargins left="0.78740157480314965" right="0.39370078740157483" top="0.78740157480314965" bottom="0.19685039370078741" header="0.19685039370078741" footer="0.19685039370078741"/>
  <pageSetup paperSize="9" scale="80" firstPageNumber="2" fitToHeight="0" orientation="portrait" useFirstPageNumber="1" r:id="rId1"/>
  <headerFooter alignWithMargins="0"/>
  <rowBreaks count="1" manualBreakCount="1">
    <brk id="34" max="16383" man="1"/>
  </rowBreaks>
  <ignoredErrors>
    <ignoredError sqref="E7:K7 E41:K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9"/>
  <sheetViews>
    <sheetView showGridLines="0" view="pageBreakPreview" topLeftCell="A13" zoomScale="85" zoomScaleNormal="55" zoomScaleSheetLayoutView="85" workbookViewId="0">
      <selection activeCell="O19" sqref="O19"/>
    </sheetView>
  </sheetViews>
  <sheetFormatPr defaultColWidth="9.125" defaultRowHeight="24" customHeight="1"/>
  <cols>
    <col min="1" max="1" width="54.625" style="71" customWidth="1"/>
    <col min="2" max="2" width="1.875" style="71" customWidth="1"/>
    <col min="3" max="3" width="23.125" style="41" customWidth="1"/>
    <col min="4" max="4" width="1.75" style="132" customWidth="1"/>
    <col min="5" max="5" width="23.125" style="41" customWidth="1"/>
    <col min="6" max="6" width="1.75" style="41" customWidth="1"/>
    <col min="7" max="7" width="23.125" style="41" customWidth="1"/>
    <col min="8" max="8" width="1.75" style="132" customWidth="1"/>
    <col min="9" max="9" width="23.125" style="132" customWidth="1"/>
    <col min="10" max="10" width="1.75" style="132" customWidth="1"/>
    <col min="11" max="11" width="23.125" style="71" customWidth="1"/>
    <col min="12" max="12" width="0.125" style="71" customWidth="1"/>
    <col min="13" max="13" width="9.125" style="71"/>
    <col min="14" max="14" width="13.625" style="71" bestFit="1" customWidth="1"/>
    <col min="15" max="15" width="9.25" style="71" bestFit="1" customWidth="1"/>
    <col min="16" max="16" width="14.375" style="71" bestFit="1" customWidth="1"/>
    <col min="17" max="17" width="9.25" style="71" bestFit="1" customWidth="1"/>
    <col min="18" max="18" width="13.25" style="71" bestFit="1" customWidth="1"/>
    <col min="19" max="19" width="9.25" style="71" bestFit="1" customWidth="1"/>
    <col min="20" max="20" width="14.375" style="71" bestFit="1" customWidth="1"/>
    <col min="21" max="21" width="9.25" style="71" bestFit="1" customWidth="1"/>
    <col min="22" max="22" width="13.625" style="71" bestFit="1" customWidth="1"/>
    <col min="23" max="23" width="9.25" style="71" bestFit="1" customWidth="1"/>
    <col min="24" max="16384" width="9.125" style="71"/>
  </cols>
  <sheetData>
    <row r="1" spans="1:23" ht="24" customHeight="1">
      <c r="K1" s="75" t="s">
        <v>46</v>
      </c>
    </row>
    <row r="2" spans="1:23" ht="24" customHeight="1">
      <c r="A2" s="133" t="s">
        <v>85</v>
      </c>
      <c r="B2" s="133"/>
      <c r="C2" s="134"/>
      <c r="D2" s="135"/>
      <c r="E2" s="134"/>
      <c r="F2" s="134"/>
      <c r="G2" s="134"/>
      <c r="H2" s="135"/>
      <c r="I2" s="135"/>
      <c r="J2" s="135"/>
    </row>
    <row r="3" spans="1:23" ht="24" customHeight="1">
      <c r="A3" s="133" t="s">
        <v>119</v>
      </c>
      <c r="B3" s="133"/>
      <c r="C3" s="133"/>
      <c r="D3" s="133"/>
      <c r="E3" s="133"/>
      <c r="F3" s="133"/>
      <c r="G3" s="133"/>
      <c r="H3" s="133"/>
      <c r="I3" s="133"/>
      <c r="J3" s="133"/>
      <c r="L3" s="136"/>
    </row>
    <row r="4" spans="1:23" ht="24" customHeight="1">
      <c r="A4" s="137" t="s">
        <v>158</v>
      </c>
      <c r="B4" s="138"/>
      <c r="C4" s="138"/>
      <c r="D4" s="138"/>
      <c r="E4" s="138"/>
      <c r="F4" s="138"/>
      <c r="G4" s="138"/>
      <c r="H4" s="138"/>
      <c r="I4" s="138"/>
      <c r="J4" s="138"/>
      <c r="L4" s="136"/>
    </row>
    <row r="5" spans="1:23" ht="24" customHeight="1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52" t="s">
        <v>45</v>
      </c>
      <c r="L5" s="139"/>
    </row>
    <row r="6" spans="1:23" ht="24" customHeight="1">
      <c r="A6" s="139"/>
      <c r="B6" s="139"/>
      <c r="C6" s="165" t="s">
        <v>77</v>
      </c>
      <c r="D6" s="165"/>
      <c r="E6" s="165"/>
      <c r="F6" s="165"/>
      <c r="G6" s="165"/>
      <c r="H6" s="165"/>
      <c r="I6" s="165"/>
      <c r="J6" s="165"/>
      <c r="K6" s="165"/>
      <c r="L6" s="139"/>
    </row>
    <row r="7" spans="1:23" ht="24" customHeight="1">
      <c r="C7" s="40"/>
      <c r="D7" s="140"/>
      <c r="E7" s="141"/>
      <c r="F7" s="141"/>
      <c r="G7" s="164" t="s">
        <v>122</v>
      </c>
      <c r="H7" s="164"/>
      <c r="I7" s="164"/>
      <c r="J7" s="140"/>
      <c r="K7" s="40"/>
      <c r="L7" s="132"/>
    </row>
    <row r="8" spans="1:23" ht="24" customHeight="1">
      <c r="C8" s="40" t="s">
        <v>179</v>
      </c>
      <c r="D8" s="140"/>
      <c r="E8" s="40" t="s">
        <v>52</v>
      </c>
      <c r="F8" s="40"/>
      <c r="G8" s="40" t="s">
        <v>33</v>
      </c>
      <c r="H8" s="140"/>
      <c r="I8" s="40"/>
      <c r="J8" s="140"/>
      <c r="K8" s="143" t="s">
        <v>10</v>
      </c>
      <c r="L8" s="132"/>
    </row>
    <row r="9" spans="1:23" ht="24" customHeight="1">
      <c r="C9" s="142" t="s">
        <v>178</v>
      </c>
      <c r="D9" s="140"/>
      <c r="E9" s="142" t="s">
        <v>53</v>
      </c>
      <c r="F9" s="140"/>
      <c r="G9" s="142" t="s">
        <v>34</v>
      </c>
      <c r="H9" s="140"/>
      <c r="I9" s="142" t="s">
        <v>30</v>
      </c>
      <c r="J9" s="144"/>
      <c r="K9" s="145" t="s">
        <v>18</v>
      </c>
      <c r="L9" s="132"/>
      <c r="N9" s="146"/>
      <c r="O9" s="146"/>
      <c r="P9" s="147"/>
      <c r="Q9" s="147"/>
      <c r="R9" s="147"/>
      <c r="S9" s="147"/>
      <c r="T9" s="147"/>
      <c r="U9" s="147"/>
      <c r="V9" s="147"/>
      <c r="W9" s="147"/>
    </row>
    <row r="10" spans="1:23" ht="24" customHeight="1">
      <c r="A10" s="148" t="s">
        <v>130</v>
      </c>
      <c r="C10" s="22">
        <v>442931</v>
      </c>
      <c r="D10" s="22"/>
      <c r="E10" s="22">
        <v>519409</v>
      </c>
      <c r="F10" s="22"/>
      <c r="G10" s="22">
        <v>30000</v>
      </c>
      <c r="H10" s="22"/>
      <c r="I10" s="22">
        <v>-451384</v>
      </c>
      <c r="J10" s="22"/>
      <c r="K10" s="22">
        <f>SUM(C10:I10)</f>
        <v>540956</v>
      </c>
      <c r="L10" s="132"/>
      <c r="N10" s="147"/>
      <c r="O10" s="147"/>
      <c r="P10" s="147"/>
      <c r="Q10" s="147"/>
      <c r="R10" s="147"/>
      <c r="S10" s="147"/>
      <c r="T10" s="147"/>
      <c r="U10" s="147"/>
      <c r="V10" s="147"/>
      <c r="W10" s="147"/>
    </row>
    <row r="11" spans="1:23" ht="24" customHeight="1">
      <c r="A11" s="71" t="s">
        <v>141</v>
      </c>
      <c r="C11" s="23">
        <v>0</v>
      </c>
      <c r="D11" s="22"/>
      <c r="E11" s="23">
        <v>0</v>
      </c>
      <c r="F11" s="22"/>
      <c r="G11" s="23">
        <v>0</v>
      </c>
      <c r="H11" s="22"/>
      <c r="I11" s="23">
        <v>6101</v>
      </c>
      <c r="J11" s="22"/>
      <c r="K11" s="23">
        <f>SUM(C11:I11)</f>
        <v>6101</v>
      </c>
      <c r="L11" s="149"/>
      <c r="N11" s="147"/>
      <c r="O11" s="147"/>
      <c r="P11" s="147"/>
      <c r="Q11" s="147"/>
      <c r="R11" s="147"/>
      <c r="S11" s="147"/>
      <c r="T11" s="147"/>
      <c r="U11" s="147"/>
      <c r="V11" s="147"/>
      <c r="W11" s="147"/>
    </row>
    <row r="12" spans="1:23" ht="24" customHeight="1">
      <c r="A12" s="71" t="s">
        <v>87</v>
      </c>
      <c r="C12" s="24">
        <v>0</v>
      </c>
      <c r="D12" s="22"/>
      <c r="E12" s="24">
        <v>0</v>
      </c>
      <c r="F12" s="22"/>
      <c r="G12" s="24">
        <v>0</v>
      </c>
      <c r="H12" s="22"/>
      <c r="I12" s="24">
        <v>0</v>
      </c>
      <c r="J12" s="22"/>
      <c r="K12" s="24">
        <f>SUM(C12:I12)</f>
        <v>0</v>
      </c>
      <c r="L12" s="149"/>
      <c r="N12" s="147"/>
      <c r="O12" s="147"/>
      <c r="P12" s="147"/>
      <c r="Q12" s="147"/>
      <c r="R12" s="147"/>
      <c r="S12" s="147"/>
      <c r="T12" s="147"/>
      <c r="U12" s="147"/>
      <c r="V12" s="147"/>
      <c r="W12" s="147"/>
    </row>
    <row r="13" spans="1:23" ht="24" customHeight="1">
      <c r="A13" s="71" t="s">
        <v>47</v>
      </c>
      <c r="C13" s="22">
        <f>SUM(C11:C12)</f>
        <v>0</v>
      </c>
      <c r="D13" s="22"/>
      <c r="E13" s="22">
        <f>SUM(E11:E12)</f>
        <v>0</v>
      </c>
      <c r="F13" s="22"/>
      <c r="G13" s="22">
        <f>SUM(G11:G12)</f>
        <v>0</v>
      </c>
      <c r="H13" s="22"/>
      <c r="I13" s="22">
        <f>SUM(I11:I12)</f>
        <v>6101</v>
      </c>
      <c r="J13" s="22"/>
      <c r="K13" s="22">
        <f>SUM(C13:I13)</f>
        <v>6101</v>
      </c>
      <c r="L13" s="149"/>
      <c r="N13" s="147"/>
      <c r="O13" s="147"/>
      <c r="P13" s="147"/>
      <c r="Q13" s="147"/>
      <c r="R13" s="147"/>
      <c r="S13" s="147"/>
      <c r="T13" s="147"/>
      <c r="U13" s="147"/>
      <c r="V13" s="147"/>
      <c r="W13" s="147"/>
    </row>
    <row r="14" spans="1:23" ht="24" customHeight="1">
      <c r="A14" s="71" t="s">
        <v>163</v>
      </c>
      <c r="C14" s="22">
        <v>0</v>
      </c>
      <c r="D14" s="22"/>
      <c r="E14" s="22">
        <v>0</v>
      </c>
      <c r="F14" s="22"/>
      <c r="G14" s="22">
        <v>-30000</v>
      </c>
      <c r="H14" s="22"/>
      <c r="I14" s="32">
        <v>30000</v>
      </c>
      <c r="J14" s="22"/>
      <c r="K14" s="22">
        <f>SUM(C14:I14)</f>
        <v>0</v>
      </c>
      <c r="L14" s="149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1:23" ht="24" customHeight="1">
      <c r="A15" s="71" t="s">
        <v>164</v>
      </c>
      <c r="C15" s="22">
        <v>0</v>
      </c>
      <c r="D15" s="22"/>
      <c r="E15" s="22">
        <v>-443000</v>
      </c>
      <c r="F15" s="22"/>
      <c r="G15" s="22">
        <v>0</v>
      </c>
      <c r="H15" s="22"/>
      <c r="I15" s="32">
        <v>443000</v>
      </c>
      <c r="J15" s="22"/>
      <c r="K15" s="22">
        <f t="shared" ref="K15" si="0">SUM(C15:I15)</f>
        <v>0</v>
      </c>
      <c r="L15" s="149"/>
      <c r="N15" s="147"/>
      <c r="O15" s="147"/>
      <c r="P15" s="147"/>
      <c r="Q15" s="147"/>
      <c r="R15" s="147"/>
      <c r="S15" s="147"/>
      <c r="T15" s="147"/>
      <c r="U15" s="147"/>
      <c r="V15" s="147"/>
      <c r="W15" s="147"/>
    </row>
    <row r="16" spans="1:23" ht="24" customHeight="1" thickBot="1">
      <c r="A16" s="148" t="s">
        <v>147</v>
      </c>
      <c r="B16" s="148"/>
      <c r="C16" s="25">
        <f>SUM(C10,C13:C15)</f>
        <v>442931</v>
      </c>
      <c r="D16" s="22"/>
      <c r="E16" s="25">
        <f>SUM(E10,E13:E15)</f>
        <v>76409</v>
      </c>
      <c r="F16" s="22"/>
      <c r="G16" s="25">
        <f>SUM(G10,G13:G15)</f>
        <v>0</v>
      </c>
      <c r="H16" s="22"/>
      <c r="I16" s="25">
        <f>SUM(I10,I13:I15)</f>
        <v>27717</v>
      </c>
      <c r="J16" s="22"/>
      <c r="K16" s="25">
        <f>SUM(K10,K13:K15)</f>
        <v>547057</v>
      </c>
      <c r="L16" s="149"/>
      <c r="N16" s="147"/>
      <c r="O16" s="147"/>
      <c r="P16" s="9"/>
      <c r="Q16" s="147"/>
      <c r="R16" s="147"/>
      <c r="S16" s="147"/>
      <c r="T16" s="147"/>
      <c r="U16" s="147"/>
      <c r="V16" s="147"/>
      <c r="W16" s="147"/>
    </row>
    <row r="17" spans="1:16" ht="24" customHeight="1" thickTop="1">
      <c r="C17" s="22"/>
      <c r="D17" s="22"/>
      <c r="E17" s="22"/>
      <c r="F17" s="22"/>
      <c r="G17" s="22"/>
      <c r="H17" s="22"/>
      <c r="I17" s="22"/>
      <c r="J17" s="22"/>
      <c r="K17" s="22"/>
      <c r="L17" s="132"/>
    </row>
    <row r="18" spans="1:16" ht="24" customHeight="1">
      <c r="A18" s="148" t="s">
        <v>160</v>
      </c>
      <c r="C18" s="22">
        <f>+C16</f>
        <v>442931</v>
      </c>
      <c r="D18" s="22"/>
      <c r="E18" s="22">
        <f>+E16</f>
        <v>76409</v>
      </c>
      <c r="F18" s="22"/>
      <c r="G18" s="22">
        <f>+G16</f>
        <v>0</v>
      </c>
      <c r="H18" s="22"/>
      <c r="I18" s="22">
        <v>34596</v>
      </c>
      <c r="J18" s="22"/>
      <c r="K18" s="22">
        <f>SUM(C18:I18)</f>
        <v>553936</v>
      </c>
      <c r="L18" s="132"/>
      <c r="N18" s="150"/>
    </row>
    <row r="19" spans="1:16" ht="24" customHeight="1">
      <c r="A19" s="71" t="s">
        <v>141</v>
      </c>
      <c r="C19" s="23">
        <v>0</v>
      </c>
      <c r="D19" s="22"/>
      <c r="E19" s="23">
        <v>0</v>
      </c>
      <c r="F19" s="22"/>
      <c r="G19" s="23">
        <v>0</v>
      </c>
      <c r="H19" s="22"/>
      <c r="I19" s="23">
        <f>+PL!E57</f>
        <v>3027</v>
      </c>
      <c r="J19" s="22"/>
      <c r="K19" s="23">
        <f>SUM(C19:I19)</f>
        <v>3027</v>
      </c>
      <c r="L19" s="149"/>
    </row>
    <row r="20" spans="1:16" ht="24" customHeight="1">
      <c r="A20" s="71" t="s">
        <v>87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0</v>
      </c>
      <c r="J20" s="22"/>
      <c r="K20" s="24">
        <f>SUM(C20:I20)</f>
        <v>0</v>
      </c>
      <c r="L20" s="149"/>
    </row>
    <row r="21" spans="1:16" ht="24" customHeight="1">
      <c r="A21" s="71" t="s">
        <v>47</v>
      </c>
      <c r="C21" s="22">
        <f>SUM(C19:C20)</f>
        <v>0</v>
      </c>
      <c r="D21" s="22"/>
      <c r="E21" s="22">
        <f>SUM(E19:E20)</f>
        <v>0</v>
      </c>
      <c r="F21" s="22"/>
      <c r="G21" s="22">
        <f>SUM(G19:G20)</f>
        <v>0</v>
      </c>
      <c r="H21" s="22"/>
      <c r="I21" s="22">
        <f>SUM(I19:I20)</f>
        <v>3027</v>
      </c>
      <c r="J21" s="22"/>
      <c r="K21" s="22">
        <f>SUM(C21:I21)</f>
        <v>3027</v>
      </c>
      <c r="L21" s="149"/>
    </row>
    <row r="22" spans="1:16" ht="24" customHeight="1" thickBot="1">
      <c r="A22" s="148" t="s">
        <v>159</v>
      </c>
      <c r="B22" s="148"/>
      <c r="C22" s="25">
        <f>SUM(C18,C21:C21)</f>
        <v>442931</v>
      </c>
      <c r="D22" s="22"/>
      <c r="E22" s="25">
        <f>SUM(E18,E21:E21)</f>
        <v>76409</v>
      </c>
      <c r="F22" s="22"/>
      <c r="G22" s="25">
        <f>SUM(G18,G21:G21)</f>
        <v>0</v>
      </c>
      <c r="H22" s="22"/>
      <c r="I22" s="25">
        <f>SUM(I18,I21:I21)</f>
        <v>37623</v>
      </c>
      <c r="J22" s="22"/>
      <c r="K22" s="25">
        <f>SUM(K18,K21:K21)</f>
        <v>556963</v>
      </c>
      <c r="L22" s="149"/>
      <c r="P22" s="41"/>
    </row>
    <row r="23" spans="1:16" ht="24" customHeight="1" thickTop="1">
      <c r="C23" s="151">
        <f>SUM(C22-BS!I94)</f>
        <v>0</v>
      </c>
      <c r="D23" s="151"/>
      <c r="E23" s="151">
        <f>SUM(E22-BS!I95)</f>
        <v>0</v>
      </c>
      <c r="F23" s="151"/>
      <c r="G23" s="151"/>
      <c r="H23" s="151"/>
      <c r="I23" s="151">
        <f>SUM(I22-BS!I97)</f>
        <v>0</v>
      </c>
      <c r="J23" s="151"/>
      <c r="K23" s="151">
        <f>SUM(K22-BS!I100)</f>
        <v>0</v>
      </c>
      <c r="L23" s="132"/>
    </row>
    <row r="24" spans="1:16" ht="24" customHeight="1">
      <c r="A24" s="71" t="s">
        <v>21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32"/>
    </row>
    <row r="25" spans="1:16" ht="24" customHeight="1">
      <c r="C25" s="151"/>
      <c r="D25" s="151"/>
      <c r="E25" s="151"/>
      <c r="F25" s="151"/>
      <c r="G25" s="151"/>
      <c r="H25" s="151"/>
      <c r="I25" s="151"/>
      <c r="J25" s="151"/>
      <c r="K25" s="151"/>
      <c r="L25" s="132"/>
    </row>
    <row r="26" spans="1:16" ht="24" customHeight="1">
      <c r="C26" s="151"/>
      <c r="D26" s="151"/>
      <c r="E26" s="151"/>
      <c r="F26" s="151"/>
      <c r="G26" s="151"/>
      <c r="H26" s="151"/>
      <c r="I26" s="151"/>
      <c r="J26" s="151"/>
      <c r="K26" s="151"/>
      <c r="L26" s="132"/>
    </row>
    <row r="27" spans="1:16" ht="24" customHeight="1">
      <c r="C27" s="93">
        <f>BS!I94-'SE-Conso'!C22</f>
        <v>0</v>
      </c>
      <c r="E27" s="41">
        <f>BS!I95-'SE-Conso'!E22</f>
        <v>0</v>
      </c>
      <c r="I27" s="132">
        <f>BS!I97-'SE-Conso'!I22</f>
        <v>0</v>
      </c>
    </row>
    <row r="29" spans="1:16" ht="24" customHeight="1">
      <c r="K29" s="147"/>
    </row>
  </sheetData>
  <mergeCells count="2">
    <mergeCell ref="G7:I7"/>
    <mergeCell ref="C6:K6"/>
  </mergeCells>
  <printOptions horizontalCentered="1"/>
  <pageMargins left="0.39370078740157483" right="0.78740157480314965" top="0.98425196850393704" bottom="0.19685039370078741" header="0.19685039370078741" footer="0.19685039370078741"/>
  <pageSetup paperSize="9" scale="85" firstPageNumber="2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9"/>
  <sheetViews>
    <sheetView showGridLines="0" view="pageBreakPreview" zoomScale="70" zoomScaleNormal="145" zoomScaleSheetLayoutView="70" workbookViewId="0">
      <selection activeCell="R12" sqref="R12"/>
    </sheetView>
  </sheetViews>
  <sheetFormatPr defaultColWidth="9.125" defaultRowHeight="23.4"/>
  <cols>
    <col min="1" max="1" width="60" style="71" customWidth="1"/>
    <col min="2" max="2" width="1.875" style="71" customWidth="1"/>
    <col min="3" max="3" width="21.375" style="41" customWidth="1"/>
    <col min="4" max="4" width="1.875" style="132" customWidth="1"/>
    <col min="5" max="5" width="21.375" style="41" customWidth="1"/>
    <col min="6" max="6" width="1.875" style="41" customWidth="1"/>
    <col min="7" max="7" width="21.375" style="41" customWidth="1"/>
    <col min="8" max="8" width="1.625" style="132" customWidth="1"/>
    <col min="9" max="9" width="21.375" style="132" customWidth="1"/>
    <col min="10" max="10" width="1.875" style="132" customWidth="1"/>
    <col min="11" max="11" width="21.375" style="71" customWidth="1"/>
    <col min="12" max="12" width="0.125" style="71" customWidth="1"/>
    <col min="13" max="13" width="9.125" style="71"/>
    <col min="14" max="14" width="13.625" style="71" bestFit="1" customWidth="1"/>
    <col min="15" max="15" width="9.25" style="71" bestFit="1" customWidth="1"/>
    <col min="16" max="16" width="14.375" style="71" bestFit="1" customWidth="1"/>
    <col min="17" max="17" width="9.25" style="71" bestFit="1" customWidth="1"/>
    <col min="18" max="18" width="13.25" style="71" bestFit="1" customWidth="1"/>
    <col min="19" max="19" width="9.25" style="71" bestFit="1" customWidth="1"/>
    <col min="20" max="20" width="14.375" style="71" bestFit="1" customWidth="1"/>
    <col min="21" max="21" width="9.25" style="71" bestFit="1" customWidth="1"/>
    <col min="22" max="22" width="13.625" style="71" bestFit="1" customWidth="1"/>
    <col min="23" max="23" width="9.25" style="71" bestFit="1" customWidth="1"/>
    <col min="24" max="16384" width="9.125" style="71"/>
  </cols>
  <sheetData>
    <row r="1" spans="1:23">
      <c r="K1" s="75" t="s">
        <v>46</v>
      </c>
    </row>
    <row r="2" spans="1:23">
      <c r="A2" s="133" t="s">
        <v>85</v>
      </c>
      <c r="B2" s="133"/>
      <c r="C2" s="134"/>
      <c r="D2" s="135"/>
      <c r="E2" s="134"/>
      <c r="F2" s="134"/>
      <c r="G2" s="134"/>
      <c r="H2" s="135"/>
      <c r="I2" s="135"/>
      <c r="J2" s="135"/>
    </row>
    <row r="3" spans="1:23">
      <c r="A3" s="133" t="s">
        <v>120</v>
      </c>
      <c r="B3" s="133"/>
      <c r="C3" s="133"/>
      <c r="D3" s="133"/>
      <c r="E3" s="133"/>
      <c r="F3" s="133"/>
      <c r="G3" s="133"/>
      <c r="H3" s="133"/>
      <c r="I3" s="133"/>
      <c r="J3" s="133"/>
      <c r="L3" s="136"/>
    </row>
    <row r="4" spans="1:23">
      <c r="A4" s="137" t="s">
        <v>158</v>
      </c>
      <c r="B4" s="138"/>
      <c r="C4" s="138"/>
      <c r="D4" s="138"/>
      <c r="E4" s="138"/>
      <c r="F4" s="138"/>
      <c r="G4" s="138"/>
      <c r="H4" s="138"/>
      <c r="I4" s="138"/>
      <c r="J4" s="138"/>
      <c r="L4" s="136"/>
    </row>
    <row r="5" spans="1:23">
      <c r="A5" s="139"/>
      <c r="B5" s="139"/>
      <c r="C5" s="139"/>
      <c r="D5" s="139"/>
      <c r="E5" s="139"/>
      <c r="F5" s="139"/>
      <c r="G5" s="139"/>
      <c r="H5" s="139"/>
      <c r="I5" s="139"/>
      <c r="J5" s="139"/>
      <c r="K5" s="152" t="s">
        <v>45</v>
      </c>
      <c r="L5" s="139"/>
    </row>
    <row r="6" spans="1:23">
      <c r="A6" s="139"/>
      <c r="B6" s="139"/>
      <c r="C6" s="165" t="s">
        <v>78</v>
      </c>
      <c r="D6" s="165"/>
      <c r="E6" s="165"/>
      <c r="F6" s="165"/>
      <c r="G6" s="165"/>
      <c r="H6" s="165"/>
      <c r="I6" s="165"/>
      <c r="J6" s="165"/>
      <c r="K6" s="165"/>
      <c r="L6" s="139"/>
    </row>
    <row r="7" spans="1:23">
      <c r="C7" s="40"/>
      <c r="D7" s="140"/>
      <c r="E7" s="141"/>
      <c r="F7" s="141"/>
      <c r="G7" s="164" t="s">
        <v>122</v>
      </c>
      <c r="H7" s="164"/>
      <c r="I7" s="164"/>
      <c r="J7" s="140"/>
      <c r="K7" s="40"/>
      <c r="L7" s="132"/>
    </row>
    <row r="8" spans="1:23">
      <c r="C8" s="40" t="s">
        <v>179</v>
      </c>
      <c r="D8" s="140"/>
      <c r="E8" s="40" t="s">
        <v>52</v>
      </c>
      <c r="F8" s="40"/>
      <c r="G8" s="40" t="s">
        <v>33</v>
      </c>
      <c r="H8" s="140"/>
      <c r="I8" s="40"/>
      <c r="J8" s="140"/>
      <c r="K8" s="143" t="s">
        <v>10</v>
      </c>
      <c r="L8" s="132"/>
    </row>
    <row r="9" spans="1:23">
      <c r="C9" s="142" t="s">
        <v>178</v>
      </c>
      <c r="D9" s="140"/>
      <c r="E9" s="142" t="s">
        <v>53</v>
      </c>
      <c r="F9" s="140"/>
      <c r="G9" s="142" t="s">
        <v>34</v>
      </c>
      <c r="H9" s="140"/>
      <c r="I9" s="142" t="s">
        <v>30</v>
      </c>
      <c r="J9" s="144"/>
      <c r="K9" s="145" t="s">
        <v>18</v>
      </c>
      <c r="L9" s="132"/>
      <c r="N9" s="146"/>
      <c r="O9" s="146"/>
      <c r="P9" s="147"/>
      <c r="Q9" s="147"/>
      <c r="R9" s="147"/>
      <c r="S9" s="147"/>
      <c r="T9" s="147"/>
      <c r="U9" s="147"/>
      <c r="V9" s="147"/>
      <c r="W9" s="147"/>
    </row>
    <row r="10" spans="1:23">
      <c r="A10" s="148" t="s">
        <v>130</v>
      </c>
      <c r="C10" s="22">
        <v>442931</v>
      </c>
      <c r="D10" s="22"/>
      <c r="E10" s="22">
        <v>519409</v>
      </c>
      <c r="F10" s="22"/>
      <c r="G10" s="22">
        <v>30000</v>
      </c>
      <c r="H10" s="22"/>
      <c r="I10" s="22">
        <v>-478304</v>
      </c>
      <c r="J10" s="22"/>
      <c r="K10" s="22">
        <f>SUM(C10:I10)</f>
        <v>514036</v>
      </c>
      <c r="L10" s="132"/>
      <c r="N10" s="147"/>
      <c r="O10" s="147"/>
      <c r="P10" s="147"/>
      <c r="Q10" s="147"/>
      <c r="R10" s="147"/>
      <c r="S10" s="147"/>
      <c r="T10" s="147"/>
      <c r="U10" s="147"/>
      <c r="V10" s="147"/>
      <c r="W10" s="147"/>
    </row>
    <row r="11" spans="1:23">
      <c r="A11" s="71" t="s">
        <v>141</v>
      </c>
      <c r="C11" s="23">
        <v>0</v>
      </c>
      <c r="D11" s="22"/>
      <c r="E11" s="23">
        <v>0</v>
      </c>
      <c r="F11" s="22"/>
      <c r="G11" s="23">
        <v>0</v>
      </c>
      <c r="H11" s="22"/>
      <c r="I11" s="23">
        <v>890</v>
      </c>
      <c r="J11" s="22"/>
      <c r="K11" s="23">
        <f>SUM(C11:I11)</f>
        <v>890</v>
      </c>
      <c r="L11" s="149"/>
      <c r="N11" s="147"/>
      <c r="O11" s="147"/>
      <c r="P11" s="147"/>
      <c r="Q11" s="147"/>
      <c r="R11" s="147"/>
      <c r="S11" s="147"/>
      <c r="T11" s="147"/>
      <c r="U11" s="147"/>
      <c r="V11" s="147"/>
      <c r="W11" s="147"/>
    </row>
    <row r="12" spans="1:23">
      <c r="A12" s="71" t="s">
        <v>87</v>
      </c>
      <c r="C12" s="24">
        <v>0</v>
      </c>
      <c r="D12" s="22"/>
      <c r="E12" s="24">
        <v>0</v>
      </c>
      <c r="F12" s="22"/>
      <c r="G12" s="24">
        <v>0</v>
      </c>
      <c r="H12" s="22"/>
      <c r="I12" s="24">
        <v>0</v>
      </c>
      <c r="J12" s="22"/>
      <c r="K12" s="24">
        <f>SUM(C12:I12)</f>
        <v>0</v>
      </c>
      <c r="L12" s="149"/>
      <c r="N12" s="147"/>
      <c r="O12" s="147"/>
      <c r="P12" s="147"/>
      <c r="Q12" s="147"/>
      <c r="R12" s="147"/>
      <c r="S12" s="147"/>
      <c r="T12" s="147"/>
      <c r="U12" s="147"/>
      <c r="V12" s="147"/>
      <c r="W12" s="147"/>
    </row>
    <row r="13" spans="1:23">
      <c r="A13" s="71" t="s">
        <v>47</v>
      </c>
      <c r="C13" s="22">
        <f>SUM(C11:C12)</f>
        <v>0</v>
      </c>
      <c r="D13" s="22"/>
      <c r="E13" s="22">
        <f>SUM(E11:E12)</f>
        <v>0</v>
      </c>
      <c r="F13" s="22"/>
      <c r="G13" s="22">
        <f>SUM(G11:G12)</f>
        <v>0</v>
      </c>
      <c r="H13" s="22"/>
      <c r="I13" s="22">
        <f>SUM(I11:I12)</f>
        <v>890</v>
      </c>
      <c r="J13" s="22"/>
      <c r="K13" s="22">
        <f>SUM(K11:K12)</f>
        <v>890</v>
      </c>
      <c r="L13" s="149"/>
      <c r="N13" s="147"/>
      <c r="O13" s="147"/>
      <c r="P13" s="147"/>
      <c r="Q13" s="147"/>
      <c r="R13" s="147"/>
      <c r="S13" s="147"/>
      <c r="T13" s="147"/>
      <c r="U13" s="147"/>
      <c r="V13" s="147"/>
      <c r="W13" s="147"/>
    </row>
    <row r="14" spans="1:23">
      <c r="A14" s="71" t="s">
        <v>163</v>
      </c>
      <c r="C14" s="22">
        <v>0</v>
      </c>
      <c r="D14" s="22"/>
      <c r="E14" s="22">
        <v>0</v>
      </c>
      <c r="F14" s="22"/>
      <c r="G14" s="22">
        <v>-30000</v>
      </c>
      <c r="H14" s="22"/>
      <c r="I14" s="32">
        <v>30000</v>
      </c>
      <c r="J14" s="22"/>
      <c r="K14" s="22">
        <f>SUM(C14:I14)</f>
        <v>0</v>
      </c>
      <c r="L14" s="149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5" spans="1:23">
      <c r="A15" s="71" t="s">
        <v>164</v>
      </c>
      <c r="C15" s="22">
        <v>0</v>
      </c>
      <c r="D15" s="22"/>
      <c r="E15" s="22">
        <v>-443000</v>
      </c>
      <c r="F15" s="22"/>
      <c r="G15" s="22">
        <v>0</v>
      </c>
      <c r="H15" s="22"/>
      <c r="I15" s="32">
        <v>443000</v>
      </c>
      <c r="J15" s="22"/>
      <c r="K15" s="22">
        <f>SUM(C15:I15)</f>
        <v>0</v>
      </c>
      <c r="L15" s="149"/>
      <c r="N15" s="147"/>
      <c r="O15" s="147"/>
      <c r="P15" s="147"/>
      <c r="Q15" s="147"/>
      <c r="R15" s="147"/>
      <c r="S15" s="147"/>
      <c r="T15" s="147"/>
      <c r="U15" s="147"/>
      <c r="V15" s="147"/>
      <c r="W15" s="147"/>
    </row>
    <row r="16" spans="1:23" ht="24" thickBot="1">
      <c r="A16" s="148" t="s">
        <v>147</v>
      </c>
      <c r="B16" s="148"/>
      <c r="C16" s="25">
        <f>SUM(C10,C13:C15)</f>
        <v>442931</v>
      </c>
      <c r="D16" s="22"/>
      <c r="E16" s="25">
        <f>SUM(E10,E13:E15)</f>
        <v>76409</v>
      </c>
      <c r="F16" s="22"/>
      <c r="G16" s="25">
        <f>SUM(G10,G13:G15)</f>
        <v>0</v>
      </c>
      <c r="H16" s="22"/>
      <c r="I16" s="25">
        <f>SUM(I10,I13:I15)</f>
        <v>-4414</v>
      </c>
      <c r="J16" s="22"/>
      <c r="K16" s="25">
        <f>SUM(K10,K13:K15)</f>
        <v>514926</v>
      </c>
      <c r="L16" s="149"/>
      <c r="N16" s="20"/>
      <c r="O16" s="147"/>
      <c r="P16" s="147"/>
      <c r="Q16" s="147"/>
      <c r="R16" s="147"/>
      <c r="S16" s="147"/>
      <c r="T16" s="147"/>
      <c r="U16" s="147"/>
      <c r="V16" s="147"/>
      <c r="W16" s="147"/>
    </row>
    <row r="17" spans="1:23" ht="24" thickTop="1">
      <c r="C17" s="22"/>
      <c r="D17" s="22"/>
      <c r="E17" s="22"/>
      <c r="F17" s="22"/>
      <c r="G17" s="22"/>
      <c r="H17" s="22"/>
      <c r="I17" s="22"/>
      <c r="J17" s="26"/>
      <c r="K17" s="22"/>
      <c r="L17" s="132"/>
      <c r="N17" s="147"/>
      <c r="O17" s="147"/>
      <c r="P17" s="147"/>
      <c r="Q17" s="147"/>
      <c r="R17" s="147"/>
      <c r="S17" s="147"/>
      <c r="T17" s="147"/>
      <c r="U17" s="147"/>
      <c r="V17" s="147"/>
      <c r="W17" s="147"/>
    </row>
    <row r="18" spans="1:23">
      <c r="A18" s="148" t="s">
        <v>160</v>
      </c>
      <c r="C18" s="22">
        <f>+C16</f>
        <v>442931</v>
      </c>
      <c r="D18" s="22"/>
      <c r="E18" s="22">
        <f>+E16</f>
        <v>76409</v>
      </c>
      <c r="F18" s="22"/>
      <c r="G18" s="22">
        <v>0</v>
      </c>
      <c r="H18" s="22"/>
      <c r="I18" s="22">
        <v>-7748</v>
      </c>
      <c r="J18" s="22"/>
      <c r="K18" s="22">
        <f>SUM(C18:I18)</f>
        <v>511592</v>
      </c>
      <c r="L18" s="132"/>
      <c r="N18" s="150"/>
    </row>
    <row r="19" spans="1:23">
      <c r="A19" s="71" t="s">
        <v>141</v>
      </c>
      <c r="C19" s="23">
        <v>0</v>
      </c>
      <c r="D19" s="22"/>
      <c r="E19" s="23">
        <v>0</v>
      </c>
      <c r="F19" s="22"/>
      <c r="G19" s="23">
        <v>0</v>
      </c>
      <c r="H19" s="22"/>
      <c r="I19" s="23">
        <f>+PL!I57</f>
        <v>7359</v>
      </c>
      <c r="J19" s="22"/>
      <c r="K19" s="23">
        <f>SUM(C19:I19)</f>
        <v>7359</v>
      </c>
      <c r="L19" s="149"/>
    </row>
    <row r="20" spans="1:23">
      <c r="A20" s="71" t="s">
        <v>87</v>
      </c>
      <c r="C20" s="24">
        <v>0</v>
      </c>
      <c r="D20" s="22"/>
      <c r="E20" s="24">
        <v>0</v>
      </c>
      <c r="F20" s="22"/>
      <c r="G20" s="24">
        <v>0</v>
      </c>
      <c r="H20" s="22"/>
      <c r="I20" s="24">
        <v>0</v>
      </c>
      <c r="J20" s="22"/>
      <c r="K20" s="24">
        <f>SUM(C20:I20)</f>
        <v>0</v>
      </c>
      <c r="L20" s="149"/>
      <c r="N20" s="153"/>
    </row>
    <row r="21" spans="1:23">
      <c r="A21" s="71" t="s">
        <v>47</v>
      </c>
      <c r="C21" s="22">
        <f>SUM(C19:C20)</f>
        <v>0</v>
      </c>
      <c r="D21" s="22"/>
      <c r="E21" s="22">
        <f>SUM(E19:E20)</f>
        <v>0</v>
      </c>
      <c r="F21" s="22"/>
      <c r="G21" s="22">
        <f>SUM(G19:G20)</f>
        <v>0</v>
      </c>
      <c r="H21" s="22"/>
      <c r="I21" s="22">
        <f>SUM(I19:I20)</f>
        <v>7359</v>
      </c>
      <c r="J21" s="22"/>
      <c r="K21" s="22">
        <f>SUM(K19:K20)</f>
        <v>7359</v>
      </c>
      <c r="L21" s="149"/>
      <c r="N21" s="153"/>
    </row>
    <row r="22" spans="1:23" ht="24" thickBot="1">
      <c r="A22" s="148" t="s">
        <v>159</v>
      </c>
      <c r="B22" s="148"/>
      <c r="C22" s="25">
        <f>SUM(C18,C21:C21)</f>
        <v>442931</v>
      </c>
      <c r="D22" s="22"/>
      <c r="E22" s="25">
        <f>SUM(E18,E21:E21)</f>
        <v>76409</v>
      </c>
      <c r="F22" s="22"/>
      <c r="G22" s="25">
        <f>SUM(G18,G21:G21)</f>
        <v>0</v>
      </c>
      <c r="H22" s="22"/>
      <c r="I22" s="25">
        <f>SUM(I18,I21:I21)</f>
        <v>-389</v>
      </c>
      <c r="J22" s="22"/>
      <c r="K22" s="25">
        <f>SUM(K18,K21:K21)</f>
        <v>518951</v>
      </c>
      <c r="L22" s="149"/>
      <c r="N22" s="20"/>
      <c r="O22" s="20"/>
    </row>
    <row r="23" spans="1:23" ht="24" thickTop="1">
      <c r="C23" s="151">
        <f>SUM(C22-BS!M94)</f>
        <v>0</v>
      </c>
      <c r="D23" s="151"/>
      <c r="E23" s="151">
        <f>SUM(E22-BS!M95)</f>
        <v>0</v>
      </c>
      <c r="F23" s="151"/>
      <c r="G23" s="151"/>
      <c r="H23" s="151"/>
      <c r="I23" s="151">
        <f>SUM(I22-BS!M97)</f>
        <v>0</v>
      </c>
      <c r="J23" s="151"/>
      <c r="K23" s="151">
        <f>SUM(K22-BS!M100)</f>
        <v>0</v>
      </c>
      <c r="L23" s="132"/>
    </row>
    <row r="24" spans="1:23">
      <c r="A24" s="71" t="s">
        <v>21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32"/>
    </row>
    <row r="25" spans="1:23">
      <c r="C25" s="151"/>
      <c r="D25" s="151"/>
      <c r="E25" s="151"/>
      <c r="F25" s="151"/>
      <c r="G25" s="151"/>
      <c r="H25" s="151"/>
      <c r="I25" s="151"/>
      <c r="J25" s="151"/>
      <c r="K25" s="151"/>
      <c r="L25" s="132"/>
    </row>
    <row r="26" spans="1:23">
      <c r="G26" s="132"/>
      <c r="I26" s="41"/>
      <c r="K26" s="41"/>
      <c r="L26" s="132"/>
      <c r="N26" s="147"/>
    </row>
    <row r="27" spans="1:23">
      <c r="C27" s="93"/>
    </row>
    <row r="28" spans="1:23">
      <c r="C28" s="93">
        <f>BS!M94-C22</f>
        <v>0</v>
      </c>
      <c r="D28" s="93">
        <f>BS!N96-D22</f>
        <v>0</v>
      </c>
      <c r="E28" s="93">
        <f>BS!M95-'SE-Separate'!E22</f>
        <v>0</v>
      </c>
      <c r="F28" s="93"/>
      <c r="G28" s="93"/>
      <c r="H28" s="93"/>
      <c r="I28" s="93">
        <f>BS!M97-'SE-Separate'!I22</f>
        <v>0</v>
      </c>
      <c r="J28" s="93"/>
    </row>
    <row r="29" spans="1:23">
      <c r="K29" s="147"/>
    </row>
  </sheetData>
  <mergeCells count="2">
    <mergeCell ref="G7:I7"/>
    <mergeCell ref="C6:K6"/>
  </mergeCells>
  <phoneticPr fontId="2" type="noConversion"/>
  <printOptions horizontalCentered="1"/>
  <pageMargins left="0.39370078740157483" right="0.78740157480314965" top="0.98425196850393704" bottom="0.19685039370078741" header="0.19685039370078741" footer="0.19685039370078741"/>
  <pageSetup paperSize="9" scale="85" firstPageNumber="2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73"/>
  <sheetViews>
    <sheetView showGridLines="0" view="pageBreakPreview" topLeftCell="A25" zoomScale="55" zoomScaleNormal="70" zoomScaleSheetLayoutView="55" workbookViewId="0">
      <selection activeCell="AH35" sqref="AH35"/>
    </sheetView>
  </sheetViews>
  <sheetFormatPr defaultColWidth="9.125" defaultRowHeight="24" customHeight="1"/>
  <cols>
    <col min="1" max="3" width="1.75" style="45" customWidth="1"/>
    <col min="4" max="5" width="15.75" style="45" customWidth="1"/>
    <col min="6" max="6" width="27.25" style="45" customWidth="1"/>
    <col min="7" max="7" width="7" style="45" customWidth="1"/>
    <col min="8" max="8" width="0.875" style="45" customWidth="1"/>
    <col min="9" max="9" width="15" style="45" customWidth="1"/>
    <col min="10" max="10" width="0.875" style="45" customWidth="1"/>
    <col min="11" max="11" width="15" style="45" customWidth="1"/>
    <col min="12" max="12" width="0.875" style="45" customWidth="1"/>
    <col min="13" max="13" width="15" style="45" customWidth="1"/>
    <col min="14" max="14" width="0.875" style="45" customWidth="1"/>
    <col min="15" max="15" width="15" style="45" customWidth="1"/>
    <col min="16" max="16" width="9.125" style="45"/>
    <col min="17" max="17" width="14" style="45" bestFit="1" customWidth="1"/>
    <col min="18" max="18" width="12.125" style="45" bestFit="1" customWidth="1"/>
    <col min="19" max="19" width="12.75" style="45" bestFit="1" customWidth="1"/>
    <col min="20" max="20" width="12.125" style="45" bestFit="1" customWidth="1"/>
    <col min="21" max="16384" width="9.125" style="45"/>
  </cols>
  <sheetData>
    <row r="1" spans="1:20" ht="24" customHeight="1">
      <c r="G1" s="59"/>
      <c r="H1" s="42"/>
      <c r="I1" s="60"/>
      <c r="K1" s="60"/>
      <c r="O1" s="60" t="s">
        <v>46</v>
      </c>
    </row>
    <row r="2" spans="1:20" ht="24" customHeight="1">
      <c r="A2" s="61" t="s">
        <v>85</v>
      </c>
      <c r="B2" s="61"/>
      <c r="C2" s="61"/>
      <c r="D2" s="62"/>
      <c r="E2" s="62"/>
      <c r="F2" s="62"/>
      <c r="G2" s="3"/>
      <c r="H2" s="4"/>
      <c r="I2" s="3"/>
      <c r="K2" s="3"/>
    </row>
    <row r="3" spans="1:20" ht="24" customHeight="1">
      <c r="A3" s="62" t="s">
        <v>37</v>
      </c>
      <c r="B3" s="62"/>
      <c r="C3" s="62"/>
      <c r="D3" s="62"/>
      <c r="E3" s="62"/>
      <c r="F3" s="62"/>
      <c r="G3" s="3"/>
      <c r="H3" s="4"/>
      <c r="I3" s="3"/>
      <c r="K3" s="3"/>
    </row>
    <row r="4" spans="1:20" ht="24" customHeight="1">
      <c r="A4" s="63" t="s">
        <v>158</v>
      </c>
      <c r="B4" s="63"/>
      <c r="C4" s="63"/>
      <c r="D4" s="64"/>
      <c r="E4" s="64"/>
      <c r="F4" s="64"/>
      <c r="G4" s="65"/>
      <c r="H4" s="66"/>
      <c r="I4" s="65"/>
      <c r="K4" s="65"/>
    </row>
    <row r="5" spans="1:20" ht="24" customHeight="1">
      <c r="D5" s="64"/>
      <c r="E5" s="64"/>
      <c r="F5" s="64"/>
      <c r="G5" s="67"/>
      <c r="H5" s="64"/>
      <c r="I5" s="67"/>
      <c r="K5" s="67"/>
      <c r="O5" s="67" t="s">
        <v>45</v>
      </c>
    </row>
    <row r="6" spans="1:20" ht="24" customHeight="1">
      <c r="D6" s="64"/>
      <c r="E6" s="64"/>
      <c r="F6" s="64"/>
      <c r="G6" s="67"/>
      <c r="H6" s="64"/>
      <c r="I6" s="158" t="s">
        <v>77</v>
      </c>
      <c r="J6" s="158"/>
      <c r="K6" s="158"/>
      <c r="M6" s="159" t="s">
        <v>78</v>
      </c>
      <c r="N6" s="159"/>
      <c r="O6" s="159"/>
    </row>
    <row r="7" spans="1:20" ht="24" customHeight="1">
      <c r="D7" s="64"/>
      <c r="E7" s="64"/>
      <c r="F7" s="64"/>
      <c r="G7" s="157"/>
      <c r="H7" s="64"/>
      <c r="I7" s="68">
        <v>2569</v>
      </c>
      <c r="K7" s="68">
        <v>2568</v>
      </c>
      <c r="M7" s="68">
        <v>2569</v>
      </c>
      <c r="O7" s="68">
        <v>2568</v>
      </c>
    </row>
    <row r="8" spans="1:20" ht="24" customHeight="1">
      <c r="A8" s="69" t="s">
        <v>38</v>
      </c>
      <c r="B8" s="69"/>
      <c r="C8" s="69"/>
      <c r="D8" s="69"/>
      <c r="E8" s="69"/>
      <c r="F8" s="69"/>
      <c r="I8" s="2"/>
      <c r="K8" s="2"/>
      <c r="M8" s="2"/>
      <c r="N8" s="5"/>
      <c r="O8" s="2"/>
      <c r="Q8" s="131"/>
      <c r="R8" s="131"/>
      <c r="S8" s="46"/>
      <c r="T8" s="46"/>
    </row>
    <row r="9" spans="1:20" ht="24" customHeight="1">
      <c r="A9" s="70" t="s">
        <v>136</v>
      </c>
      <c r="B9" s="70"/>
      <c r="C9" s="70"/>
      <c r="D9" s="70"/>
      <c r="E9" s="70"/>
      <c r="F9" s="70"/>
      <c r="I9" s="20">
        <f>PL!E55</f>
        <v>4600</v>
      </c>
      <c r="J9" s="147"/>
      <c r="K9" s="20">
        <f>PL!G55</f>
        <v>7307</v>
      </c>
      <c r="L9" s="147"/>
      <c r="M9" s="20">
        <f>PL!I55</f>
        <v>7453</v>
      </c>
      <c r="N9" s="20"/>
      <c r="O9" s="20">
        <f>PL!K55</f>
        <v>-968</v>
      </c>
      <c r="Q9" s="46"/>
      <c r="R9" s="46"/>
      <c r="S9" s="46"/>
      <c r="T9" s="46"/>
    </row>
    <row r="10" spans="1:20" ht="24" customHeight="1">
      <c r="A10" s="70" t="s">
        <v>57</v>
      </c>
      <c r="B10" s="70"/>
      <c r="C10" s="70"/>
      <c r="D10" s="70"/>
      <c r="E10" s="70"/>
      <c r="F10" s="70"/>
      <c r="I10" s="9"/>
      <c r="J10" s="147"/>
      <c r="K10" s="9"/>
      <c r="L10" s="147"/>
      <c r="M10" s="9"/>
      <c r="N10" s="20"/>
      <c r="O10" s="9"/>
      <c r="Q10" s="46"/>
      <c r="R10" s="46"/>
      <c r="S10" s="46"/>
      <c r="T10" s="46"/>
    </row>
    <row r="11" spans="1:20" ht="24" customHeight="1">
      <c r="A11" s="70" t="s">
        <v>39</v>
      </c>
      <c r="B11" s="70"/>
      <c r="C11" s="70"/>
      <c r="D11" s="70"/>
      <c r="E11" s="70"/>
      <c r="F11" s="70"/>
      <c r="I11" s="147"/>
      <c r="J11" s="147"/>
      <c r="K11" s="147"/>
      <c r="L11" s="147"/>
      <c r="M11" s="147"/>
      <c r="N11" s="20"/>
      <c r="O11" s="147"/>
      <c r="Q11" s="46"/>
      <c r="R11" s="46"/>
      <c r="S11" s="46"/>
      <c r="T11" s="46"/>
    </row>
    <row r="12" spans="1:20" ht="24" customHeight="1">
      <c r="A12" s="70" t="s">
        <v>54</v>
      </c>
      <c r="B12" s="70"/>
      <c r="C12" s="70"/>
      <c r="D12" s="70"/>
      <c r="E12" s="70"/>
      <c r="F12" s="70"/>
      <c r="I12" s="20">
        <v>5246</v>
      </c>
      <c r="J12" s="147"/>
      <c r="K12" s="6">
        <v>4838</v>
      </c>
      <c r="L12" s="147"/>
      <c r="M12" s="20">
        <v>3417</v>
      </c>
      <c r="N12" s="147"/>
      <c r="O12" s="6">
        <v>3225</v>
      </c>
      <c r="Q12" s="46"/>
      <c r="R12" s="46"/>
      <c r="S12" s="46"/>
      <c r="T12" s="46"/>
    </row>
    <row r="13" spans="1:20" ht="24" customHeight="1">
      <c r="A13" s="70" t="s">
        <v>125</v>
      </c>
      <c r="B13" s="70"/>
      <c r="C13" s="70"/>
      <c r="D13" s="70"/>
      <c r="E13" s="70"/>
      <c r="F13" s="70"/>
      <c r="G13" s="72"/>
      <c r="I13" s="20">
        <v>21905</v>
      </c>
      <c r="J13" s="147"/>
      <c r="K13" s="6">
        <v>10911</v>
      </c>
      <c r="L13" s="147"/>
      <c r="M13" s="20">
        <v>7771</v>
      </c>
      <c r="N13" s="147"/>
      <c r="O13" s="6">
        <v>1075</v>
      </c>
      <c r="Q13" s="46"/>
      <c r="R13" s="46"/>
      <c r="S13" s="46"/>
      <c r="T13" s="46"/>
    </row>
    <row r="14" spans="1:20" ht="24" customHeight="1">
      <c r="A14" s="70" t="s">
        <v>105</v>
      </c>
      <c r="B14" s="70"/>
      <c r="C14" s="70"/>
      <c r="D14" s="70"/>
      <c r="E14" s="70"/>
      <c r="F14" s="70"/>
      <c r="I14" s="20">
        <v>-73119</v>
      </c>
      <c r="J14" s="147"/>
      <c r="K14" s="6">
        <v>-55215</v>
      </c>
      <c r="L14" s="147"/>
      <c r="M14" s="20">
        <v>-44258</v>
      </c>
      <c r="N14" s="147"/>
      <c r="O14" s="6">
        <v>-38228</v>
      </c>
      <c r="Q14" s="46"/>
      <c r="R14" s="46"/>
      <c r="S14" s="46"/>
      <c r="T14" s="46"/>
    </row>
    <row r="15" spans="1:20" ht="24" customHeight="1">
      <c r="A15" s="70" t="s">
        <v>144</v>
      </c>
      <c r="B15" s="70"/>
      <c r="C15" s="70"/>
      <c r="D15" s="70"/>
      <c r="E15" s="70"/>
      <c r="F15" s="70"/>
      <c r="I15" s="20">
        <v>204</v>
      </c>
      <c r="J15" s="147"/>
      <c r="K15" s="6">
        <v>432</v>
      </c>
      <c r="L15" s="147"/>
      <c r="M15" s="20">
        <v>137</v>
      </c>
      <c r="N15" s="147"/>
      <c r="O15" s="6">
        <v>398</v>
      </c>
      <c r="Q15" s="46"/>
      <c r="R15" s="46"/>
      <c r="S15" s="46"/>
      <c r="T15" s="46"/>
    </row>
    <row r="16" spans="1:20" ht="24" customHeight="1">
      <c r="A16" s="70" t="s">
        <v>180</v>
      </c>
      <c r="B16" s="70"/>
      <c r="C16" s="70"/>
      <c r="D16" s="70"/>
      <c r="E16" s="70"/>
      <c r="F16" s="70"/>
      <c r="I16" s="20">
        <v>0</v>
      </c>
      <c r="J16" s="147"/>
      <c r="K16" s="6">
        <v>0</v>
      </c>
      <c r="L16" s="147"/>
      <c r="M16" s="20">
        <v>-9000</v>
      </c>
      <c r="N16" s="147"/>
      <c r="O16" s="6">
        <v>-7000</v>
      </c>
      <c r="Q16" s="46"/>
      <c r="R16" s="46"/>
      <c r="S16" s="46"/>
      <c r="T16" s="46"/>
    </row>
    <row r="17" spans="1:20" ht="24" customHeight="1">
      <c r="A17" s="70" t="s">
        <v>102</v>
      </c>
      <c r="B17" s="70"/>
      <c r="C17" s="70"/>
      <c r="D17" s="70"/>
      <c r="E17" s="70"/>
      <c r="F17" s="70"/>
      <c r="I17" s="12">
        <v>19351</v>
      </c>
      <c r="J17" s="147"/>
      <c r="K17" s="28">
        <v>15901</v>
      </c>
      <c r="L17" s="147"/>
      <c r="M17" s="12">
        <v>19257</v>
      </c>
      <c r="N17" s="147"/>
      <c r="O17" s="28">
        <v>15748</v>
      </c>
      <c r="Q17" s="46"/>
      <c r="R17" s="46"/>
      <c r="S17" s="46"/>
      <c r="T17" s="46"/>
    </row>
    <row r="18" spans="1:20" ht="24" customHeight="1">
      <c r="A18" s="70" t="s">
        <v>181</v>
      </c>
      <c r="B18" s="70"/>
      <c r="C18" s="70"/>
      <c r="D18" s="70"/>
      <c r="E18" s="70"/>
      <c r="F18" s="70"/>
      <c r="I18" s="73"/>
      <c r="J18" s="147"/>
      <c r="K18" s="147"/>
      <c r="L18" s="147"/>
      <c r="M18" s="147"/>
      <c r="N18" s="147"/>
      <c r="O18" s="147"/>
      <c r="Q18" s="46"/>
      <c r="R18" s="46"/>
      <c r="S18" s="46"/>
      <c r="T18" s="46"/>
    </row>
    <row r="19" spans="1:20" ht="24" customHeight="1">
      <c r="A19" s="70" t="s">
        <v>71</v>
      </c>
      <c r="B19" s="70"/>
      <c r="C19" s="70"/>
      <c r="D19" s="70"/>
      <c r="E19" s="70"/>
      <c r="F19" s="70"/>
      <c r="I19" s="19">
        <f>SUM(I9:I17)</f>
        <v>-21813</v>
      </c>
      <c r="J19" s="147"/>
      <c r="K19" s="19">
        <f>SUM(K9:K17)</f>
        <v>-15826</v>
      </c>
      <c r="L19" s="147"/>
      <c r="M19" s="19">
        <f>SUM(M9:M17)</f>
        <v>-15223</v>
      </c>
      <c r="N19" s="20"/>
      <c r="O19" s="19">
        <f>SUM(O9:O17)</f>
        <v>-25750</v>
      </c>
      <c r="Q19" s="46"/>
      <c r="R19" s="46"/>
      <c r="S19" s="46"/>
      <c r="T19" s="46"/>
    </row>
    <row r="20" spans="1:20" ht="24" customHeight="1">
      <c r="A20" s="70" t="s">
        <v>49</v>
      </c>
      <c r="B20" s="70"/>
      <c r="C20" s="70"/>
      <c r="D20" s="70"/>
      <c r="E20" s="70"/>
      <c r="F20" s="70"/>
      <c r="I20" s="19"/>
      <c r="J20" s="147"/>
      <c r="K20" s="20"/>
      <c r="L20" s="147"/>
      <c r="M20" s="20"/>
      <c r="N20" s="20"/>
      <c r="O20" s="20"/>
      <c r="Q20" s="46"/>
      <c r="R20" s="46"/>
      <c r="S20" s="46"/>
      <c r="T20" s="46"/>
    </row>
    <row r="21" spans="1:20" ht="24" customHeight="1">
      <c r="A21" s="70" t="s">
        <v>145</v>
      </c>
      <c r="B21" s="70"/>
      <c r="C21" s="70"/>
      <c r="D21" s="70"/>
      <c r="E21" s="70"/>
      <c r="F21" s="70"/>
      <c r="I21" s="20">
        <v>3876</v>
      </c>
      <c r="J21" s="147"/>
      <c r="K21" s="6">
        <v>-369</v>
      </c>
      <c r="L21" s="147"/>
      <c r="M21" s="20">
        <v>1732</v>
      </c>
      <c r="N21" s="147"/>
      <c r="O21" s="6">
        <v>-306</v>
      </c>
      <c r="Q21" s="46"/>
      <c r="R21" s="46"/>
      <c r="S21" s="46"/>
      <c r="T21" s="46"/>
    </row>
    <row r="22" spans="1:20" ht="24" customHeight="1">
      <c r="A22" s="70" t="s">
        <v>112</v>
      </c>
      <c r="B22" s="70"/>
      <c r="C22" s="70"/>
      <c r="D22" s="70"/>
      <c r="E22" s="70"/>
      <c r="F22" s="70"/>
      <c r="I22" s="20">
        <v>-1880</v>
      </c>
      <c r="J22" s="147"/>
      <c r="K22" s="6">
        <v>-41184</v>
      </c>
      <c r="L22" s="147"/>
      <c r="M22" s="20">
        <v>0</v>
      </c>
      <c r="N22" s="147"/>
      <c r="O22" s="6">
        <v>0</v>
      </c>
      <c r="Q22" s="46"/>
      <c r="R22" s="46"/>
      <c r="S22" s="46"/>
      <c r="T22" s="46"/>
    </row>
    <row r="23" spans="1:20" ht="24" customHeight="1">
      <c r="A23" s="70" t="s">
        <v>58</v>
      </c>
      <c r="B23" s="70"/>
      <c r="C23" s="70"/>
      <c r="D23" s="70"/>
      <c r="E23" s="70"/>
      <c r="F23" s="70"/>
      <c r="I23" s="20">
        <v>-19227</v>
      </c>
      <c r="J23" s="147"/>
      <c r="K23" s="6">
        <v>-40560</v>
      </c>
      <c r="L23" s="147"/>
      <c r="M23" s="20">
        <v>-19227</v>
      </c>
      <c r="N23" s="147"/>
      <c r="O23" s="6">
        <v>-40560</v>
      </c>
      <c r="Q23" s="46"/>
      <c r="R23" s="46"/>
      <c r="S23" s="46"/>
      <c r="T23" s="46"/>
    </row>
    <row r="24" spans="1:20" ht="24" customHeight="1">
      <c r="A24" s="70" t="s">
        <v>59</v>
      </c>
      <c r="B24" s="70"/>
      <c r="C24" s="70"/>
      <c r="D24" s="70"/>
      <c r="E24" s="70"/>
      <c r="F24" s="70"/>
      <c r="I24" s="20">
        <v>45882</v>
      </c>
      <c r="J24" s="147"/>
      <c r="K24" s="6">
        <v>-35752</v>
      </c>
      <c r="L24" s="147"/>
      <c r="M24" s="20">
        <v>45882</v>
      </c>
      <c r="N24" s="147"/>
      <c r="O24" s="6">
        <v>-35752</v>
      </c>
      <c r="Q24" s="46"/>
      <c r="R24" s="46"/>
      <c r="S24" s="46"/>
      <c r="T24" s="46"/>
    </row>
    <row r="25" spans="1:20" ht="24" customHeight="1">
      <c r="A25" s="70" t="s">
        <v>61</v>
      </c>
      <c r="B25" s="70"/>
      <c r="C25" s="70"/>
      <c r="D25" s="70"/>
      <c r="E25" s="70"/>
      <c r="F25" s="70"/>
      <c r="I25" s="20">
        <v>2326</v>
      </c>
      <c r="J25" s="147"/>
      <c r="K25" s="6">
        <v>1949</v>
      </c>
      <c r="L25" s="147"/>
      <c r="M25" s="20">
        <v>2326</v>
      </c>
      <c r="N25" s="147"/>
      <c r="O25" s="6">
        <v>1949</v>
      </c>
      <c r="Q25" s="46"/>
      <c r="R25" s="46"/>
      <c r="S25" s="46"/>
      <c r="T25" s="46"/>
    </row>
    <row r="26" spans="1:20" ht="24" customHeight="1">
      <c r="A26" s="70" t="s">
        <v>62</v>
      </c>
      <c r="B26" s="70"/>
      <c r="C26" s="70"/>
      <c r="D26" s="70"/>
      <c r="E26" s="70"/>
      <c r="F26" s="70"/>
      <c r="I26" s="20">
        <v>-34524</v>
      </c>
      <c r="J26" s="147"/>
      <c r="K26" s="6">
        <v>203</v>
      </c>
      <c r="L26" s="147"/>
      <c r="M26" s="20">
        <v>0</v>
      </c>
      <c r="N26" s="147"/>
      <c r="O26" s="6">
        <v>203</v>
      </c>
      <c r="Q26" s="46"/>
      <c r="R26" s="46"/>
      <c r="S26" s="46"/>
      <c r="T26" s="46"/>
    </row>
    <row r="27" spans="1:20" ht="24" customHeight="1">
      <c r="A27" s="70" t="s">
        <v>123</v>
      </c>
      <c r="B27" s="70"/>
      <c r="C27" s="70"/>
      <c r="D27" s="70"/>
      <c r="E27" s="70"/>
      <c r="F27" s="70"/>
      <c r="I27" s="20">
        <v>-16647</v>
      </c>
      <c r="J27" s="147"/>
      <c r="K27" s="6">
        <v>2285</v>
      </c>
      <c r="L27" s="147"/>
      <c r="M27" s="20">
        <v>-16647</v>
      </c>
      <c r="N27" s="147"/>
      <c r="O27" s="6">
        <v>2285</v>
      </c>
      <c r="Q27" s="46"/>
      <c r="R27" s="46"/>
      <c r="S27" s="46"/>
      <c r="T27" s="46"/>
    </row>
    <row r="28" spans="1:20" ht="24" customHeight="1">
      <c r="A28" s="70" t="s">
        <v>41</v>
      </c>
      <c r="B28" s="70"/>
      <c r="C28" s="70"/>
      <c r="D28" s="70"/>
      <c r="E28" s="70"/>
      <c r="F28" s="70"/>
      <c r="I28" s="20">
        <v>-5168</v>
      </c>
      <c r="J28" s="147"/>
      <c r="K28" s="6">
        <v>-1094</v>
      </c>
      <c r="L28" s="147"/>
      <c r="M28" s="20">
        <v>-1881</v>
      </c>
      <c r="N28" s="147"/>
      <c r="O28" s="6">
        <v>418</v>
      </c>
      <c r="Q28" s="46"/>
      <c r="R28" s="46"/>
      <c r="S28" s="46"/>
      <c r="T28" s="46"/>
    </row>
    <row r="29" spans="1:20" ht="24" customHeight="1">
      <c r="A29" s="70" t="s">
        <v>97</v>
      </c>
      <c r="B29" s="70"/>
      <c r="C29" s="70"/>
      <c r="D29" s="70"/>
      <c r="E29" s="70"/>
      <c r="F29" s="70"/>
      <c r="I29" s="16"/>
      <c r="J29" s="147"/>
      <c r="K29" s="29"/>
      <c r="L29" s="147"/>
      <c r="M29" s="73"/>
      <c r="N29" s="147"/>
      <c r="O29" s="74"/>
      <c r="Q29" s="46"/>
      <c r="R29" s="46"/>
      <c r="S29" s="46"/>
      <c r="T29" s="46"/>
    </row>
    <row r="30" spans="1:20" ht="24" customHeight="1">
      <c r="A30" s="70" t="s">
        <v>146</v>
      </c>
      <c r="B30" s="70"/>
      <c r="C30" s="70"/>
      <c r="D30" s="70"/>
      <c r="E30" s="70"/>
      <c r="F30" s="70"/>
      <c r="I30" s="20">
        <v>28018</v>
      </c>
      <c r="J30" s="147"/>
      <c r="K30" s="29">
        <v>14290</v>
      </c>
      <c r="L30" s="147"/>
      <c r="M30" s="20">
        <v>-3398</v>
      </c>
      <c r="N30" s="147"/>
      <c r="O30" s="6">
        <v>-930</v>
      </c>
      <c r="Q30" s="46"/>
      <c r="R30" s="46"/>
      <c r="S30" s="46"/>
      <c r="T30" s="46"/>
    </row>
    <row r="31" spans="1:20" ht="24" customHeight="1">
      <c r="A31" s="70" t="s">
        <v>103</v>
      </c>
      <c r="B31" s="70"/>
      <c r="C31" s="70"/>
      <c r="D31" s="70"/>
      <c r="E31" s="70"/>
      <c r="F31" s="70"/>
      <c r="I31" s="20">
        <v>-769</v>
      </c>
      <c r="J31" s="147"/>
      <c r="K31" s="29">
        <v>289</v>
      </c>
      <c r="L31" s="147"/>
      <c r="M31" s="20">
        <v>-848</v>
      </c>
      <c r="N31" s="147"/>
      <c r="O31" s="6">
        <v>257</v>
      </c>
      <c r="Q31" s="46"/>
      <c r="R31" s="46"/>
      <c r="S31" s="46"/>
      <c r="T31" s="46"/>
    </row>
    <row r="32" spans="1:20" ht="24" customHeight="1">
      <c r="A32" s="70" t="s">
        <v>42</v>
      </c>
      <c r="B32" s="70"/>
      <c r="C32" s="70"/>
      <c r="D32" s="70"/>
      <c r="E32" s="70"/>
      <c r="F32" s="70"/>
      <c r="I32" s="20">
        <v>404</v>
      </c>
      <c r="J32" s="147"/>
      <c r="K32" s="29">
        <v>-1767</v>
      </c>
      <c r="L32" s="147"/>
      <c r="M32" s="20">
        <v>-938</v>
      </c>
      <c r="N32" s="147"/>
      <c r="O32" s="6">
        <v>7629</v>
      </c>
      <c r="Q32" s="46"/>
      <c r="R32" s="46"/>
      <c r="S32" s="46"/>
      <c r="T32" s="46"/>
    </row>
    <row r="33" spans="1:20" ht="24" customHeight="1">
      <c r="A33" s="70" t="s">
        <v>106</v>
      </c>
      <c r="B33" s="70"/>
      <c r="C33" s="70"/>
      <c r="D33" s="70"/>
      <c r="E33" s="70"/>
      <c r="F33" s="70"/>
      <c r="I33" s="27">
        <v>-1974</v>
      </c>
      <c r="J33" s="147"/>
      <c r="K33" s="30">
        <v>-3333</v>
      </c>
      <c r="L33" s="147"/>
      <c r="M33" s="27">
        <v>-1974</v>
      </c>
      <c r="N33" s="147"/>
      <c r="O33" s="30">
        <v>-3333</v>
      </c>
      <c r="Q33" s="46"/>
      <c r="R33" s="46"/>
      <c r="S33" s="46"/>
      <c r="T33" s="46"/>
    </row>
    <row r="34" spans="1:20" ht="24" customHeight="1">
      <c r="A34" s="70" t="s">
        <v>143</v>
      </c>
      <c r="B34" s="70"/>
      <c r="C34" s="70"/>
      <c r="D34" s="70"/>
      <c r="E34" s="70"/>
      <c r="F34" s="70"/>
      <c r="I34" s="20">
        <f>SUM(I21:I33)+I19</f>
        <v>-21496</v>
      </c>
      <c r="J34" s="147"/>
      <c r="K34" s="20">
        <f>SUM(K21:K33)+K19</f>
        <v>-120869</v>
      </c>
      <c r="L34" s="147"/>
      <c r="M34" s="20">
        <f>SUM(M21:M33)+M19</f>
        <v>-10196</v>
      </c>
      <c r="N34" s="20"/>
      <c r="O34" s="20">
        <f>SUM(O21:O33)+O19</f>
        <v>-93890</v>
      </c>
      <c r="Q34" s="46"/>
      <c r="R34" s="46"/>
      <c r="S34" s="46"/>
      <c r="T34" s="46"/>
    </row>
    <row r="35" spans="1:20" ht="24" customHeight="1">
      <c r="A35" s="70" t="s">
        <v>107</v>
      </c>
      <c r="B35" s="70"/>
      <c r="C35" s="70"/>
      <c r="D35" s="70"/>
      <c r="E35" s="70"/>
      <c r="F35" s="70"/>
      <c r="I35" s="20">
        <v>72380</v>
      </c>
      <c r="J35" s="147"/>
      <c r="K35" s="29">
        <v>55233</v>
      </c>
      <c r="L35" s="147"/>
      <c r="M35" s="20">
        <v>43519</v>
      </c>
      <c r="N35" s="147"/>
      <c r="O35" s="6">
        <v>38246</v>
      </c>
      <c r="Q35" s="46"/>
      <c r="R35" s="46"/>
      <c r="S35" s="46"/>
      <c r="T35" s="46"/>
    </row>
    <row r="36" spans="1:20" ht="24" customHeight="1">
      <c r="A36" s="70" t="s">
        <v>109</v>
      </c>
      <c r="B36" s="70"/>
      <c r="C36" s="70"/>
      <c r="D36" s="70"/>
      <c r="E36" s="70"/>
      <c r="F36" s="70"/>
      <c r="I36" s="20">
        <v>-17309</v>
      </c>
      <c r="J36" s="147"/>
      <c r="K36" s="29">
        <v>-14173</v>
      </c>
      <c r="L36" s="147"/>
      <c r="M36" s="20">
        <v>-17309</v>
      </c>
      <c r="N36" s="147"/>
      <c r="O36" s="6">
        <v>-14173</v>
      </c>
      <c r="Q36" s="46"/>
      <c r="R36" s="46"/>
      <c r="S36" s="46"/>
      <c r="T36" s="46"/>
    </row>
    <row r="37" spans="1:20" ht="24" customHeight="1">
      <c r="A37" s="70" t="s">
        <v>182</v>
      </c>
      <c r="B37" s="70"/>
      <c r="C37" s="70"/>
      <c r="D37" s="70"/>
      <c r="E37" s="70"/>
      <c r="F37" s="70"/>
      <c r="I37" s="18">
        <v>-7280</v>
      </c>
      <c r="J37" s="147"/>
      <c r="K37" s="31">
        <v>-2564</v>
      </c>
      <c r="L37" s="147"/>
      <c r="M37" s="18">
        <v>0</v>
      </c>
      <c r="N37" s="147"/>
      <c r="O37" s="31">
        <v>0</v>
      </c>
      <c r="Q37" s="46"/>
      <c r="R37" s="46"/>
      <c r="S37" s="46"/>
      <c r="T37" s="46"/>
    </row>
    <row r="38" spans="1:20" ht="24" customHeight="1">
      <c r="A38" s="69" t="s">
        <v>183</v>
      </c>
      <c r="B38" s="69"/>
      <c r="C38" s="69"/>
      <c r="D38" s="69"/>
      <c r="E38" s="69"/>
      <c r="F38" s="69"/>
      <c r="I38" s="10">
        <f>SUM(I34:I37)</f>
        <v>26295</v>
      </c>
      <c r="J38" s="147"/>
      <c r="K38" s="10">
        <f>SUM(K34:K37)</f>
        <v>-82373</v>
      </c>
      <c r="L38" s="147"/>
      <c r="M38" s="10">
        <f>SUM(M34:M37)</f>
        <v>16014</v>
      </c>
      <c r="N38" s="20"/>
      <c r="O38" s="10">
        <f>SUM(O34:O37)</f>
        <v>-69817</v>
      </c>
      <c r="Q38" s="46"/>
      <c r="R38" s="46"/>
      <c r="S38" s="46"/>
      <c r="T38" s="46"/>
    </row>
    <row r="39" spans="1:20" ht="24" customHeight="1">
      <c r="A39" s="69"/>
      <c r="B39" s="69"/>
      <c r="C39" s="69"/>
      <c r="D39" s="69"/>
      <c r="E39" s="69"/>
      <c r="F39" s="69"/>
      <c r="I39" s="6"/>
      <c r="K39" s="6"/>
      <c r="Q39" s="46"/>
      <c r="R39" s="46"/>
      <c r="S39" s="46"/>
      <c r="T39" s="46"/>
    </row>
    <row r="40" spans="1:20" ht="24" customHeight="1">
      <c r="A40" s="45" t="s">
        <v>21</v>
      </c>
      <c r="G40" s="2"/>
      <c r="H40" s="5"/>
      <c r="I40" s="2"/>
      <c r="K40" s="2"/>
      <c r="Q40" s="46"/>
      <c r="R40" s="46"/>
      <c r="S40" s="46"/>
      <c r="T40" s="46"/>
    </row>
    <row r="41" spans="1:20" ht="24" customHeight="1">
      <c r="G41" s="59"/>
      <c r="H41" s="42"/>
      <c r="I41" s="60"/>
      <c r="K41" s="60"/>
      <c r="O41" s="60" t="s">
        <v>46</v>
      </c>
      <c r="Q41" s="46"/>
      <c r="R41" s="46"/>
      <c r="S41" s="46"/>
      <c r="T41" s="46"/>
    </row>
    <row r="42" spans="1:20" ht="24" customHeight="1">
      <c r="A42" s="61" t="s">
        <v>85</v>
      </c>
      <c r="B42" s="61"/>
      <c r="C42" s="61"/>
      <c r="D42" s="62"/>
      <c r="E42" s="62"/>
      <c r="F42" s="62"/>
      <c r="G42" s="3"/>
      <c r="H42" s="4"/>
      <c r="I42" s="3"/>
      <c r="K42" s="3"/>
      <c r="Q42" s="46"/>
      <c r="R42" s="46"/>
      <c r="S42" s="46"/>
      <c r="T42" s="46"/>
    </row>
    <row r="43" spans="1:20" ht="24" customHeight="1">
      <c r="A43" s="62" t="s">
        <v>40</v>
      </c>
      <c r="B43" s="62"/>
      <c r="C43" s="62"/>
      <c r="D43" s="62"/>
      <c r="E43" s="62"/>
      <c r="F43" s="62"/>
      <c r="G43" s="3"/>
      <c r="H43" s="4"/>
      <c r="I43" s="3"/>
      <c r="K43" s="3"/>
      <c r="Q43" s="46"/>
      <c r="R43" s="46"/>
      <c r="S43" s="46"/>
      <c r="T43" s="46"/>
    </row>
    <row r="44" spans="1:20" ht="24" customHeight="1">
      <c r="A44" s="63" t="s">
        <v>158</v>
      </c>
      <c r="B44" s="63"/>
      <c r="C44" s="63"/>
      <c r="D44" s="64"/>
      <c r="E44" s="64"/>
      <c r="F44" s="64"/>
      <c r="G44" s="65"/>
      <c r="H44" s="66"/>
      <c r="I44" s="65"/>
      <c r="K44" s="65"/>
      <c r="Q44" s="46"/>
      <c r="R44" s="46"/>
      <c r="S44" s="46"/>
      <c r="T44" s="46"/>
    </row>
    <row r="45" spans="1:20" ht="24" customHeight="1">
      <c r="D45" s="64"/>
      <c r="E45" s="64"/>
      <c r="F45" s="64"/>
      <c r="G45" s="67"/>
      <c r="H45" s="64"/>
      <c r="I45" s="67"/>
      <c r="K45" s="67"/>
      <c r="O45" s="67" t="s">
        <v>45</v>
      </c>
      <c r="Q45" s="46"/>
      <c r="R45" s="46"/>
      <c r="S45" s="46"/>
      <c r="T45" s="46"/>
    </row>
    <row r="46" spans="1:20" ht="24" customHeight="1">
      <c r="D46" s="64"/>
      <c r="E46" s="64"/>
      <c r="F46" s="64"/>
      <c r="G46" s="67"/>
      <c r="H46" s="64"/>
      <c r="I46" s="158" t="s">
        <v>77</v>
      </c>
      <c r="J46" s="158"/>
      <c r="K46" s="158"/>
      <c r="M46" s="159" t="s">
        <v>78</v>
      </c>
      <c r="N46" s="159"/>
      <c r="O46" s="159"/>
      <c r="Q46" s="46"/>
      <c r="R46" s="46"/>
      <c r="S46" s="46"/>
      <c r="T46" s="46"/>
    </row>
    <row r="47" spans="1:20" ht="24" customHeight="1">
      <c r="D47" s="64"/>
      <c r="E47" s="64"/>
      <c r="F47" s="64"/>
      <c r="G47" s="157"/>
      <c r="H47" s="64"/>
      <c r="I47" s="68">
        <v>2569</v>
      </c>
      <c r="K47" s="68">
        <v>2568</v>
      </c>
      <c r="M47" s="68">
        <v>2569</v>
      </c>
      <c r="O47" s="68">
        <v>2568</v>
      </c>
      <c r="Q47" s="46"/>
      <c r="R47" s="46"/>
      <c r="S47" s="46"/>
      <c r="T47" s="46"/>
    </row>
    <row r="48" spans="1:20" ht="24" customHeight="1">
      <c r="A48" s="69" t="s">
        <v>126</v>
      </c>
      <c r="B48" s="69"/>
      <c r="C48" s="69"/>
      <c r="D48" s="69"/>
      <c r="E48" s="69"/>
      <c r="F48" s="69"/>
      <c r="I48" s="7"/>
      <c r="K48" s="7"/>
      <c r="M48" s="7"/>
      <c r="N48" s="6"/>
      <c r="O48" s="7"/>
      <c r="Q48" s="46"/>
      <c r="R48" s="46"/>
      <c r="S48" s="46"/>
      <c r="T48" s="46"/>
    </row>
    <row r="49" spans="1:20" ht="24" customHeight="1">
      <c r="A49" s="70" t="s">
        <v>132</v>
      </c>
      <c r="B49" s="70"/>
      <c r="C49" s="70"/>
      <c r="D49" s="70"/>
      <c r="E49" s="70"/>
      <c r="F49" s="70"/>
      <c r="G49" s="72"/>
      <c r="I49" s="20">
        <v>0</v>
      </c>
      <c r="J49" s="154"/>
      <c r="K49" s="29">
        <v>0</v>
      </c>
      <c r="L49" s="154"/>
      <c r="M49" s="21">
        <v>0</v>
      </c>
      <c r="N49" s="154"/>
      <c r="O49" s="29">
        <v>-9000</v>
      </c>
      <c r="Q49" s="46"/>
      <c r="R49" s="46"/>
      <c r="S49" s="46"/>
      <c r="T49" s="46"/>
    </row>
    <row r="50" spans="1:20" ht="24" customHeight="1">
      <c r="A50" s="70" t="s">
        <v>184</v>
      </c>
      <c r="B50" s="70"/>
      <c r="C50" s="70"/>
      <c r="D50" s="70"/>
      <c r="E50" s="70"/>
      <c r="F50" s="70"/>
      <c r="G50" s="72"/>
      <c r="I50" s="20">
        <v>-180</v>
      </c>
      <c r="J50" s="154"/>
      <c r="K50" s="29">
        <v>-241</v>
      </c>
      <c r="L50" s="154"/>
      <c r="M50" s="21">
        <v>-180</v>
      </c>
      <c r="N50" s="154"/>
      <c r="O50" s="29">
        <v>-241</v>
      </c>
      <c r="Q50" s="46"/>
      <c r="R50" s="46"/>
      <c r="S50" s="46"/>
      <c r="T50" s="46"/>
    </row>
    <row r="51" spans="1:20" ht="24" customHeight="1">
      <c r="A51" s="70" t="s">
        <v>56</v>
      </c>
      <c r="B51" s="70"/>
      <c r="C51" s="70"/>
      <c r="D51" s="70"/>
      <c r="E51" s="70"/>
      <c r="F51" s="70"/>
      <c r="G51" s="72"/>
      <c r="I51" s="20">
        <v>-235</v>
      </c>
      <c r="J51" s="154"/>
      <c r="K51" s="29">
        <v>-4</v>
      </c>
      <c r="L51" s="154"/>
      <c r="M51" s="21">
        <v>-184</v>
      </c>
      <c r="N51" s="154"/>
      <c r="O51" s="29">
        <v>0</v>
      </c>
      <c r="Q51" s="46"/>
      <c r="R51" s="46"/>
      <c r="S51" s="46"/>
      <c r="T51" s="46"/>
    </row>
    <row r="52" spans="1:20" ht="24" customHeight="1">
      <c r="A52" s="70" t="s">
        <v>75</v>
      </c>
      <c r="B52" s="70"/>
      <c r="C52" s="70"/>
      <c r="D52" s="70"/>
      <c r="E52" s="70"/>
      <c r="F52" s="70"/>
      <c r="G52" s="72"/>
      <c r="I52" s="20">
        <v>-3813</v>
      </c>
      <c r="J52" s="154"/>
      <c r="K52" s="29">
        <v>-2795</v>
      </c>
      <c r="L52" s="154"/>
      <c r="M52" s="21">
        <v>-24</v>
      </c>
      <c r="N52" s="154"/>
      <c r="O52" s="29">
        <v>-1456</v>
      </c>
      <c r="Q52" s="46"/>
      <c r="R52" s="46"/>
      <c r="S52" s="46"/>
      <c r="T52" s="46"/>
    </row>
    <row r="53" spans="1:20" ht="24" customHeight="1">
      <c r="A53" s="70" t="s">
        <v>142</v>
      </c>
      <c r="B53" s="70"/>
      <c r="C53" s="70"/>
      <c r="D53" s="70"/>
      <c r="E53" s="70"/>
      <c r="F53" s="70"/>
      <c r="G53" s="72"/>
      <c r="I53" s="21">
        <v>0</v>
      </c>
      <c r="J53" s="154"/>
      <c r="K53" s="21">
        <v>0</v>
      </c>
      <c r="L53" s="154"/>
      <c r="M53" s="21">
        <v>9000</v>
      </c>
      <c r="N53" s="154"/>
      <c r="O53" s="21">
        <v>7000</v>
      </c>
      <c r="Q53" s="46"/>
      <c r="R53" s="46"/>
      <c r="S53" s="46"/>
      <c r="T53" s="46"/>
    </row>
    <row r="54" spans="1:20" ht="24" customHeight="1">
      <c r="A54" s="69" t="s">
        <v>185</v>
      </c>
      <c r="B54" s="69"/>
      <c r="C54" s="69"/>
      <c r="D54" s="69"/>
      <c r="E54" s="69"/>
      <c r="F54" s="69"/>
      <c r="G54" s="72"/>
      <c r="I54" s="11">
        <f>SUM(I49:I53)</f>
        <v>-4228</v>
      </c>
      <c r="J54" s="154"/>
      <c r="K54" s="11">
        <f>SUM(K49:K53)</f>
        <v>-3040</v>
      </c>
      <c r="L54" s="154"/>
      <c r="M54" s="11">
        <f>SUM(M49:M53)</f>
        <v>8612</v>
      </c>
      <c r="N54" s="154"/>
      <c r="O54" s="11">
        <f>SUM(O49:O53)</f>
        <v>-3697</v>
      </c>
      <c r="Q54" s="46"/>
      <c r="R54" s="46"/>
      <c r="S54" s="46"/>
      <c r="T54" s="46"/>
    </row>
    <row r="55" spans="1:20" ht="24" customHeight="1">
      <c r="A55" s="69" t="s">
        <v>43</v>
      </c>
      <c r="B55" s="69"/>
      <c r="C55" s="69"/>
      <c r="D55" s="69"/>
      <c r="E55" s="69"/>
      <c r="F55" s="69"/>
      <c r="G55" s="72"/>
      <c r="I55" s="15"/>
      <c r="J55" s="154"/>
      <c r="K55" s="13"/>
      <c r="L55" s="154"/>
      <c r="M55" s="13"/>
      <c r="N55" s="22"/>
      <c r="O55" s="13"/>
      <c r="Q55" s="46"/>
      <c r="R55" s="46"/>
      <c r="S55" s="46"/>
      <c r="T55" s="46"/>
    </row>
    <row r="56" spans="1:20" ht="24" customHeight="1">
      <c r="A56" s="70" t="s">
        <v>149</v>
      </c>
      <c r="B56" s="70"/>
      <c r="C56" s="70"/>
      <c r="D56" s="70"/>
      <c r="E56" s="70"/>
      <c r="F56" s="70"/>
      <c r="G56" s="72"/>
      <c r="I56" s="21">
        <v>145000</v>
      </c>
      <c r="J56" s="154"/>
      <c r="K56" s="21">
        <v>73000</v>
      </c>
      <c r="L56" s="154"/>
      <c r="M56" s="21">
        <v>145000</v>
      </c>
      <c r="N56" s="154"/>
      <c r="O56" s="21">
        <v>73000</v>
      </c>
      <c r="Q56" s="46"/>
      <c r="R56" s="46"/>
      <c r="S56" s="46"/>
      <c r="T56" s="46"/>
    </row>
    <row r="57" spans="1:20" ht="24" customHeight="1">
      <c r="A57" s="70" t="s">
        <v>150</v>
      </c>
      <c r="B57" s="70"/>
      <c r="C57" s="70"/>
      <c r="D57" s="70"/>
      <c r="E57" s="70"/>
      <c r="F57" s="70"/>
      <c r="G57" s="72"/>
      <c r="I57" s="21">
        <v>-155000</v>
      </c>
      <c r="J57" s="154"/>
      <c r="K57" s="21">
        <v>-8000</v>
      </c>
      <c r="L57" s="154"/>
      <c r="M57" s="21">
        <v>-155000</v>
      </c>
      <c r="N57" s="154"/>
      <c r="O57" s="21">
        <v>-8000</v>
      </c>
      <c r="Q57" s="46"/>
      <c r="R57" s="46"/>
      <c r="S57" s="46"/>
      <c r="T57" s="46"/>
    </row>
    <row r="58" spans="1:20" ht="24" customHeight="1">
      <c r="A58" s="70" t="s">
        <v>189</v>
      </c>
      <c r="B58" s="70"/>
      <c r="C58" s="70"/>
      <c r="D58" s="70"/>
      <c r="E58" s="70"/>
      <c r="F58" s="70"/>
      <c r="G58" s="72"/>
      <c r="I58" s="21">
        <v>25000</v>
      </c>
      <c r="J58" s="154"/>
      <c r="K58" s="21">
        <v>170000</v>
      </c>
      <c r="L58" s="154"/>
      <c r="M58" s="21">
        <v>25000</v>
      </c>
      <c r="N58" s="154"/>
      <c r="O58" s="21">
        <v>170000</v>
      </c>
      <c r="Q58" s="46"/>
      <c r="R58" s="46"/>
      <c r="S58" s="46"/>
      <c r="T58" s="46"/>
    </row>
    <row r="59" spans="1:20" ht="24" customHeight="1">
      <c r="A59" s="70" t="s">
        <v>190</v>
      </c>
      <c r="B59" s="70"/>
      <c r="C59" s="70"/>
      <c r="D59" s="70"/>
      <c r="E59" s="70"/>
      <c r="F59" s="70"/>
      <c r="G59" s="72"/>
      <c r="I59" s="21">
        <v>-10000</v>
      </c>
      <c r="J59" s="154"/>
      <c r="K59" s="21">
        <v>-90000</v>
      </c>
      <c r="L59" s="154"/>
      <c r="M59" s="21">
        <v>-10000</v>
      </c>
      <c r="N59" s="154"/>
      <c r="O59" s="21">
        <v>-90000</v>
      </c>
      <c r="Q59" s="46"/>
      <c r="R59" s="46"/>
      <c r="S59" s="46"/>
      <c r="T59" s="46"/>
    </row>
    <row r="60" spans="1:20" ht="24" customHeight="1">
      <c r="A60" s="70" t="s">
        <v>92</v>
      </c>
      <c r="B60" s="70"/>
      <c r="C60" s="70"/>
      <c r="D60" s="70"/>
      <c r="E60" s="70"/>
      <c r="F60" s="70"/>
      <c r="I60" s="29">
        <v>0</v>
      </c>
      <c r="J60" s="154"/>
      <c r="K60" s="29">
        <v>-54000</v>
      </c>
      <c r="L60" s="154"/>
      <c r="M60" s="29">
        <v>0</v>
      </c>
      <c r="N60" s="154"/>
      <c r="O60" s="29">
        <v>-54000</v>
      </c>
      <c r="Q60" s="46"/>
      <c r="R60" s="46"/>
      <c r="S60" s="46"/>
      <c r="T60" s="46"/>
    </row>
    <row r="61" spans="1:20" ht="24" customHeight="1">
      <c r="A61" s="70" t="s">
        <v>104</v>
      </c>
      <c r="B61" s="70"/>
      <c r="C61" s="70"/>
      <c r="D61" s="70"/>
      <c r="E61" s="70"/>
      <c r="F61" s="70"/>
      <c r="G61" s="72"/>
      <c r="I61" s="21">
        <v>-2158</v>
      </c>
      <c r="J61" s="154"/>
      <c r="K61" s="29">
        <v>-2140</v>
      </c>
      <c r="L61" s="154"/>
      <c r="M61" s="21">
        <v>-1398</v>
      </c>
      <c r="N61" s="154"/>
      <c r="O61" s="29">
        <v>-1413</v>
      </c>
      <c r="Q61" s="46"/>
      <c r="R61" s="46"/>
      <c r="S61" s="46"/>
      <c r="T61" s="46"/>
    </row>
    <row r="62" spans="1:20" ht="24" customHeight="1">
      <c r="A62" s="69" t="s">
        <v>186</v>
      </c>
      <c r="B62" s="69"/>
      <c r="C62" s="69"/>
      <c r="D62" s="69"/>
      <c r="E62" s="69"/>
      <c r="F62" s="69"/>
      <c r="I62" s="11">
        <f>SUM(I56:I61)</f>
        <v>2842</v>
      </c>
      <c r="J62" s="154"/>
      <c r="K62" s="11">
        <f>SUM(K56:K61)</f>
        <v>88860</v>
      </c>
      <c r="L62" s="154"/>
      <c r="M62" s="11">
        <f>SUM(M56:M61)</f>
        <v>3602</v>
      </c>
      <c r="N62" s="22"/>
      <c r="O62" s="11">
        <f>SUM(O56:O61)</f>
        <v>89587</v>
      </c>
      <c r="Q62" s="46"/>
      <c r="R62" s="46"/>
      <c r="S62" s="46"/>
      <c r="T62" s="46"/>
    </row>
    <row r="63" spans="1:20" ht="24" customHeight="1">
      <c r="A63" s="69" t="s">
        <v>187</v>
      </c>
      <c r="B63" s="69"/>
      <c r="C63" s="69"/>
      <c r="D63" s="69"/>
      <c r="E63" s="69"/>
      <c r="F63" s="69"/>
      <c r="I63" s="13">
        <f>SUM(I38,I54,I62)</f>
        <v>24909</v>
      </c>
      <c r="J63" s="154"/>
      <c r="K63" s="13">
        <f>SUM(K38,K54,K62)</f>
        <v>3447</v>
      </c>
      <c r="L63" s="154"/>
      <c r="M63" s="13">
        <f>SUM(M38,M54,M62)</f>
        <v>28228</v>
      </c>
      <c r="N63" s="22"/>
      <c r="O63" s="13">
        <f>SUM(O38,O54,O62)</f>
        <v>16073</v>
      </c>
      <c r="Q63" s="46"/>
      <c r="R63" s="46"/>
      <c r="S63" s="46"/>
      <c r="T63" s="46"/>
    </row>
    <row r="64" spans="1:20" ht="24" customHeight="1">
      <c r="A64" s="70" t="s">
        <v>50</v>
      </c>
      <c r="B64" s="70"/>
      <c r="C64" s="70"/>
      <c r="D64" s="70"/>
      <c r="E64" s="70"/>
      <c r="F64" s="70"/>
      <c r="I64" s="17">
        <f>+BS!K11</f>
        <v>61751</v>
      </c>
      <c r="J64" s="154"/>
      <c r="K64" s="30">
        <v>68001</v>
      </c>
      <c r="L64" s="154"/>
      <c r="M64" s="17">
        <f>+BS!O11</f>
        <v>42811</v>
      </c>
      <c r="N64" s="154"/>
      <c r="O64" s="30">
        <v>47535</v>
      </c>
      <c r="Q64" s="46"/>
      <c r="R64" s="46"/>
      <c r="S64" s="46"/>
      <c r="T64" s="46"/>
    </row>
    <row r="65" spans="1:20" ht="24" customHeight="1" thickBot="1">
      <c r="A65" s="69" t="s">
        <v>48</v>
      </c>
      <c r="B65" s="69"/>
      <c r="C65" s="69"/>
      <c r="D65" s="69"/>
      <c r="E65" s="69"/>
      <c r="F65" s="69"/>
      <c r="I65" s="25">
        <f>SUM(I63:I64)</f>
        <v>86660</v>
      </c>
      <c r="J65" s="154"/>
      <c r="K65" s="25">
        <f>SUM(K63:K64)</f>
        <v>71448</v>
      </c>
      <c r="L65" s="154"/>
      <c r="M65" s="25">
        <f>SUM(M63:M64)</f>
        <v>71039</v>
      </c>
      <c r="N65" s="22"/>
      <c r="O65" s="25">
        <f>SUM(O63:O64)</f>
        <v>63608</v>
      </c>
      <c r="Q65" s="46"/>
      <c r="R65" s="46"/>
      <c r="S65" s="46"/>
      <c r="T65" s="46"/>
    </row>
    <row r="66" spans="1:20" s="47" customFormat="1" ht="24" customHeight="1" thickTop="1">
      <c r="A66" s="76"/>
      <c r="B66" s="76"/>
      <c r="C66" s="76"/>
      <c r="D66" s="76"/>
      <c r="E66" s="76"/>
      <c r="F66" s="76"/>
      <c r="I66" s="7">
        <f>I65-BS!I11</f>
        <v>0</v>
      </c>
      <c r="J66" s="45"/>
      <c r="K66" s="7"/>
      <c r="L66" s="45"/>
      <c r="M66" s="46">
        <f>M65-BS!M11</f>
        <v>0</v>
      </c>
      <c r="N66" s="45"/>
      <c r="O66" s="46"/>
      <c r="Q66" s="48"/>
      <c r="R66" s="46"/>
      <c r="S66" s="48"/>
      <c r="T66" s="46"/>
    </row>
    <row r="67" spans="1:20" ht="24" customHeight="1">
      <c r="A67" s="69" t="s">
        <v>89</v>
      </c>
      <c r="B67" s="69"/>
      <c r="C67" s="69"/>
      <c r="D67" s="70"/>
      <c r="E67" s="70"/>
      <c r="F67" s="70"/>
      <c r="I67" s="7"/>
      <c r="K67" s="7"/>
      <c r="M67" s="46"/>
      <c r="Q67" s="46"/>
      <c r="R67" s="46"/>
      <c r="S67" s="46"/>
      <c r="T67" s="46"/>
    </row>
    <row r="68" spans="1:20" ht="24" customHeight="1">
      <c r="A68" s="70" t="s">
        <v>90</v>
      </c>
      <c r="B68" s="70"/>
      <c r="C68" s="70"/>
      <c r="D68" s="70"/>
      <c r="E68" s="70"/>
      <c r="F68" s="70"/>
      <c r="I68" s="7"/>
      <c r="Q68" s="46"/>
      <c r="R68" s="46"/>
      <c r="S68" s="46"/>
      <c r="T68" s="46"/>
    </row>
    <row r="69" spans="1:20" ht="24" customHeight="1">
      <c r="A69" s="70" t="s">
        <v>108</v>
      </c>
      <c r="B69" s="70"/>
      <c r="C69" s="70"/>
      <c r="D69" s="70"/>
      <c r="E69" s="70"/>
      <c r="F69" s="70"/>
      <c r="I69" s="21">
        <v>2616.8224300000002</v>
      </c>
      <c r="J69" s="21"/>
      <c r="K69" s="29">
        <v>936</v>
      </c>
      <c r="L69" s="21"/>
      <c r="M69" s="21">
        <v>0</v>
      </c>
      <c r="N69" s="21"/>
      <c r="O69" s="21">
        <v>624</v>
      </c>
      <c r="Q69" s="46"/>
      <c r="R69" s="46"/>
      <c r="S69" s="46"/>
      <c r="T69" s="46"/>
    </row>
    <row r="70" spans="1:20" ht="24" customHeight="1">
      <c r="A70" s="70"/>
      <c r="B70" s="70" t="s">
        <v>151</v>
      </c>
      <c r="C70" s="70"/>
      <c r="D70" s="70"/>
      <c r="E70" s="70"/>
      <c r="F70" s="70"/>
      <c r="I70" s="21">
        <v>0</v>
      </c>
      <c r="J70" s="21"/>
      <c r="K70" s="29">
        <v>1055</v>
      </c>
      <c r="L70" s="21"/>
      <c r="M70" s="21">
        <v>0</v>
      </c>
      <c r="N70" s="21"/>
      <c r="O70" s="29">
        <v>1055</v>
      </c>
      <c r="Q70" s="46"/>
      <c r="R70" s="46"/>
      <c r="S70" s="46"/>
      <c r="T70" s="46"/>
    </row>
    <row r="71" spans="1:20" ht="24" customHeight="1">
      <c r="A71" s="70"/>
      <c r="B71" s="70"/>
      <c r="C71" s="70"/>
      <c r="D71" s="70"/>
      <c r="E71" s="70"/>
      <c r="F71" s="70"/>
      <c r="I71" s="8"/>
      <c r="J71" s="8"/>
      <c r="K71" s="8"/>
      <c r="L71" s="8"/>
      <c r="M71" s="8"/>
      <c r="N71" s="8"/>
      <c r="O71" s="8"/>
    </row>
    <row r="72" spans="1:20" ht="24" customHeight="1">
      <c r="A72" s="45" t="s">
        <v>21</v>
      </c>
      <c r="G72" s="2"/>
      <c r="H72" s="5"/>
      <c r="I72" s="2"/>
      <c r="K72" s="2"/>
    </row>
    <row r="73" spans="1:20" ht="24" customHeight="1">
      <c r="G73" s="59"/>
      <c r="H73" s="77"/>
      <c r="I73" s="59"/>
      <c r="K73" s="59"/>
    </row>
  </sheetData>
  <mergeCells count="4">
    <mergeCell ref="I6:K6"/>
    <mergeCell ref="M6:O6"/>
    <mergeCell ref="I46:K46"/>
    <mergeCell ref="M46:O46"/>
  </mergeCells>
  <printOptions horizontalCentered="1"/>
  <pageMargins left="0.78740157480314965" right="0.39370078740157483" top="0.78740157480314965" bottom="0.19685039370078741" header="0.19685039370078741" footer="0.19685039370078741"/>
  <pageSetup paperSize="9" scale="75" firstPageNumber="2" fitToHeight="0" orientation="portrait" useFirstPageNumber="1" r:id="rId1"/>
  <headerFooter alignWithMargins="0"/>
  <rowBreaks count="1" manualBreakCount="1">
    <brk id="4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9c63b2-01cf-4a44-bff2-3b6feb06fedf" xsi:nil="true"/>
    <lcf76f155ced4ddcb4097134ff3c332f xmlns="c7965f95-b4bf-46f9-943b-8632934390d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1D328955CF8B4EA09FDE1A8AF44AE2" ma:contentTypeVersion="17" ma:contentTypeDescription="Create a new document." ma:contentTypeScope="" ma:versionID="f5355abcabe5c0118d9ff63d60e7ffaf">
  <xsd:schema xmlns:xsd="http://www.w3.org/2001/XMLSchema" xmlns:xs="http://www.w3.org/2001/XMLSchema" xmlns:p="http://schemas.microsoft.com/office/2006/metadata/properties" xmlns:ns2="c7965f95-b4bf-46f9-943b-8632934390d8" xmlns:ns3="219c63b2-01cf-4a44-bff2-3b6feb06fedf" targetNamespace="http://schemas.microsoft.com/office/2006/metadata/properties" ma:root="true" ma:fieldsID="5567ab134aefcc899ecf1e5402ccfda1" ns2:_="" ns3:_="">
    <xsd:import namespace="c7965f95-b4bf-46f9-943b-8632934390d8"/>
    <xsd:import namespace="219c63b2-01cf-4a44-bff2-3b6feb06f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65f95-b4bf-46f9-943b-8632934390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c63b2-01cf-4a44-bff2-3b6feb06fed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d3767b3-7026-4ca2-810f-92b25cc68676}" ma:internalName="TaxCatchAll" ma:showField="CatchAllData" ma:web="219c63b2-01cf-4a44-bff2-3b6feb06fe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6F1C6B-B37E-4013-B526-6698D8A1F14F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219c63b2-01cf-4a44-bff2-3b6feb06fedf"/>
    <ds:schemaRef ds:uri="http://schemas.microsoft.com/office/infopath/2007/PartnerControls"/>
    <ds:schemaRef ds:uri="c7965f95-b4bf-46f9-943b-8632934390d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9813DE0-5755-4D7C-9341-33C8EF3F89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039D6E-1317-4A7A-949D-0279F287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65f95-b4bf-46f9-943b-8632934390d8"/>
    <ds:schemaRef ds:uri="219c63b2-01cf-4a44-bff2-3b6feb06f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PL</vt:lpstr>
      <vt:lpstr>SE-Conso</vt:lpstr>
      <vt:lpstr>SE-Separate</vt:lpstr>
      <vt:lpstr>CF</vt:lpstr>
      <vt:lpstr>BS!Print_Area</vt:lpstr>
      <vt:lpstr>CF!Print_Area</vt:lpstr>
      <vt:lpstr>PL!Print_Area</vt:lpstr>
      <vt:lpstr>'SE-Conso'!Print_Area</vt:lpstr>
      <vt:lpstr>'SE-Separate'!Print_Area</vt:lpstr>
    </vt:vector>
  </TitlesOfParts>
  <Company>KPMG Peat Marwick Suthee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Group</dc:creator>
  <cp:lastModifiedBy>Rungrudi Khainunlong</cp:lastModifiedBy>
  <cp:lastPrinted>2026-08-03T04:32:25Z</cp:lastPrinted>
  <dcterms:created xsi:type="dcterms:W3CDTF">1999-07-14T02:33:10Z</dcterms:created>
  <dcterms:modified xsi:type="dcterms:W3CDTF">2026-08-10T02:11:42Z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0x0101002C1D328955CF8B4EA09FDE1A8AF44AE2</vt:lpwstr>
  </property>
  <property fmtid="{D5CDD505-2E9C-101B-9397-08002B2CF9AE}" pid="3" name="MediaServiceImageTags">
    <vt:lpwstr/>
  </property>
</Properties>
</file>