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170" windowHeight="7680" activeTab="0"/>
  </bookViews>
  <sheets>
    <sheet name="BS" sheetId="1" r:id="rId1"/>
    <sheet name="pl" sheetId="2" r:id="rId2"/>
    <sheet name="Conso" sheetId="3" r:id="rId3"/>
    <sheet name="SE" sheetId="4" r:id="rId4"/>
  </sheets>
  <definedNames>
    <definedName name="_xlfn.IFERROR" hidden="1">#NAME?</definedName>
    <definedName name="_xlnm.Print_Area" localSheetId="0">'BS'!$A$1:$O$105</definedName>
    <definedName name="_xlnm.Print_Area" localSheetId="2">'Conso'!$A$1:$R$31</definedName>
    <definedName name="_xlnm.Print_Area" localSheetId="1">'pl'!$A$1:$P$129</definedName>
    <definedName name="_xlnm.Print_Area" localSheetId="3">'SE'!$A$1:$N$26</definedName>
  </definedNames>
  <calcPr fullCalcOnLoad="1"/>
</workbook>
</file>

<file path=xl/sharedStrings.xml><?xml version="1.0" encoding="utf-8"?>
<sst xmlns="http://schemas.openxmlformats.org/spreadsheetml/2006/main" count="331" uniqueCount="230">
  <si>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</si>
  <si>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</si>
  <si>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</si>
  <si>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</si>
  <si>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</si>
  <si>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</si>
  <si>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</si>
  <si>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ทุนจดทะเบียน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</si>
  <si>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</si>
  <si>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</si>
  <si>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</si>
  <si>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</si>
  <si>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</si>
  <si>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</si>
  <si>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</si>
  <si>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</si>
  <si>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</si>
  <si>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</si>
  <si>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</si>
  <si>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</si>
  <si>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</si>
  <si>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</si>
  <si>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</si>
  <si>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 xml:space="preserve">ยังไม่ได้จัดสรร </t>
  </si>
  <si>
    <t>หมายเหตุประกอบงบการเงินเป็นส่วนหนึ่งของงบการเงินนี้</t>
  </si>
  <si>
    <t xml:space="preserve">   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</si>
  <si>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</si>
  <si>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</si>
  <si>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</si>
  <si>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</si>
  <si>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</si>
  <si>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(หน่วย: บาท)</t>
  </si>
  <si>
    <t>เงินสดและรายการเทียบเท่าเงินสด</t>
  </si>
  <si>
    <t>ค่าใช้จ่ายทางการเงิน</t>
  </si>
  <si>
    <t>รวมหนี้สินไม่หมุนเวียน</t>
  </si>
  <si>
    <t>หนี้สินไม่หมุนเวียน</t>
  </si>
  <si>
    <t>ยังไม่ได้จัดสรร</t>
  </si>
  <si>
    <t>เงินปันผลจ่าย</t>
  </si>
  <si>
    <t>ค่าใช้จ่ายในการบริหาร</t>
  </si>
  <si>
    <t>จัดสรรแล้ว - สำรองตามกฎหมาย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</si>
  <si>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</si>
  <si>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</si>
  <si>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</si>
  <si>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</si>
  <si>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</si>
  <si>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</si>
  <si>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</si>
  <si>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</si>
  <si>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</si>
  <si>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</si>
  <si>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</si>
  <si>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</si>
  <si>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</si>
  <si>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</si>
  <si>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</si>
  <si>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ค่าเสื่อมราคาและค่าตัดจำหน่าย</t>
  </si>
  <si>
    <t>สำรองผลประโยชน์ระยะยาวของพนักงาน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</si>
  <si>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</si>
  <si>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</si>
  <si>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</si>
  <si>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</si>
  <si>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</si>
  <si>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</si>
  <si>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</si>
  <si>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</si>
  <si>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</si>
  <si>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</si>
  <si>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</si>
  <si>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20</t>
  </si>
  <si>
    <t>19</t>
  </si>
  <si>
    <t>21</t>
  </si>
  <si>
    <t>22</t>
  </si>
  <si>
    <t>23</t>
  </si>
  <si>
    <t>หุ้นสามัญ</t>
  </si>
  <si>
    <t>ส่วนเกินมูลค่า</t>
  </si>
  <si>
    <t>ส่วนเกินมูลค่าหุ้นสามัญ</t>
  </si>
  <si>
    <t xml:space="preserve">กำไรขาดทุนเบ็ดเสร็จรวมสำหรับปี </t>
  </si>
  <si>
    <t>งบกำไรขาดทุนเบ็ดเสร็จ</t>
  </si>
  <si>
    <t xml:space="preserve">กำไรขาดทุนเบ็ดเสร็จอื่น: </t>
  </si>
  <si>
    <t>8</t>
  </si>
  <si>
    <t>25</t>
  </si>
  <si>
    <t>กำไรสำหรับปี</t>
  </si>
  <si>
    <t>ผลขาดทุนจากการประมาณการตามหลักคณิตศาสตร์ประกันภัย</t>
  </si>
  <si>
    <t>กำไรขาดทุนเบ็ดเสร็จอื่นสำหรับปี</t>
  </si>
  <si>
    <t>ค่าตัดจำหน่ายดอกเบี้ยรับตามสัญญาเช่าการเงินและสัญญาเช่าซื้อ</t>
  </si>
  <si>
    <t>สินทรัพย์จากการดำเนินงาน (เพิ่มขึ้น) ลดลง</t>
  </si>
  <si>
    <t>หนี้สินจากการดำเนินงานเพิ่มขึ้น (ลดลง)</t>
  </si>
  <si>
    <t>ภาษีเงินได้ค้างจ่าย</t>
  </si>
  <si>
    <t>7</t>
  </si>
  <si>
    <t>เงินสดจ่ายชำระคืนเงินกู้ยืมระยะยาว</t>
  </si>
  <si>
    <t>เงินสดจ่ายชำระหนี้สินภายใต้สัญญาเช่าการเงิน</t>
  </si>
  <si>
    <t>เงินสดรับจากการออกหุ้นกู้</t>
  </si>
  <si>
    <t>รายการที่จะไม่ถูกบันทึกในส่วนของกำไรหรือขาดทุนในภายหลัง</t>
  </si>
  <si>
    <t>หัก: ผลกระทบของภาษีเงินได้</t>
  </si>
  <si>
    <t>เงินสดรับจากการจำหน่ายอุปกรณ์</t>
  </si>
  <si>
    <t>29</t>
  </si>
  <si>
    <t>สินทรัพย์ภาษีเงินได้รอการตัดบัญชี</t>
  </si>
  <si>
    <t>กำไรหรือขาดทุน:</t>
  </si>
  <si>
    <t>27</t>
  </si>
  <si>
    <t>กำไรต่อหุ้น</t>
  </si>
  <si>
    <t xml:space="preserve">   ลูกหนี้จากการรับซื้อสิทธิเรียกร้อง</t>
  </si>
  <si>
    <t xml:space="preserve">   ลูกหนี้ตามสัญญาเช่าทางการเงิน</t>
  </si>
  <si>
    <t xml:space="preserve">   ลูกหนี้ตามสัญญาเช่าซื้อ</t>
  </si>
  <si>
    <t xml:space="preserve">   ลูกหนี้ตามสัญญาเงินให้กู้ยืม</t>
  </si>
  <si>
    <t>24</t>
  </si>
  <si>
    <t xml:space="preserve">รายการปรับกระทบยอดกำไรก่อนค่าใช้จ่ายภาษีเงินได้เป็นเงินสดรับ (จ่าย) </t>
  </si>
  <si>
    <t>เงินสดจ่ายซื้ออุปกรณ์และสินทรัพย์ไม่มีตัวตน</t>
  </si>
  <si>
    <t>หุ้นกู้ - สุทธิจากส่วนที่ถึงกำหนดชำระภายในหนึ่งปี</t>
  </si>
  <si>
    <t>เงินรับรอคืนให้ลูกหนี้</t>
  </si>
  <si>
    <t>หุ้นกู้ - ส่วนที่ถึงกำหนดชำระภายในหนึ่งปี</t>
  </si>
  <si>
    <t>หนี้สูญและหนี้สงสัยจะสูญ</t>
  </si>
  <si>
    <t>14</t>
  </si>
  <si>
    <t>ทุนจดทะเบียน ออกจำหน่ายและชำระเต็มมูลค่าแล้ว</t>
  </si>
  <si>
    <t>กำไรขาดทุนเบ็ดเสร็จอื่นสำหรับปี (ขาดทุน)</t>
  </si>
  <si>
    <t>ทรัพย์สินรอการขาย</t>
  </si>
  <si>
    <t>เจ้าหนี้การค้าและเจ้าหนี้อื่น</t>
  </si>
  <si>
    <t>เงินลงทุนชั่วคราว</t>
  </si>
  <si>
    <t xml:space="preserve">เงินกู้ยืมระยะยาว - ส่วนที่ถึงกำหนดชำระภายในหนึ่งปี   </t>
  </si>
  <si>
    <t>เงินสดจ่ายซื้อเงินลงทุนเพื่อค้า</t>
  </si>
  <si>
    <t>เงินสดรับจากการใช้สิทธิซื้อหุ้นสามัญตามใบสำคัญแสดงสิทธิ</t>
  </si>
  <si>
    <t>เงินสดจ่ายชำระคืนหุ้นกู้</t>
  </si>
  <si>
    <t>เงินสดรับจากสัญญาเช่าซื้อ</t>
  </si>
  <si>
    <t>เงินสดจ่ายชำระคืนสัญญาเช่าซื้อ</t>
  </si>
  <si>
    <t>กรรมการ</t>
  </si>
  <si>
    <t>ที่จะซื้อหุ้น</t>
  </si>
  <si>
    <t>9</t>
  </si>
  <si>
    <t>15</t>
  </si>
  <si>
    <t>10</t>
  </si>
  <si>
    <t>ใบสำคัญแสดงสิทธิที่จะซื้อหุ้น</t>
  </si>
  <si>
    <t>28</t>
  </si>
  <si>
    <t>30</t>
  </si>
  <si>
    <t>31</t>
  </si>
  <si>
    <t>ทุนที่ออกจำหน่าย</t>
  </si>
  <si>
    <t>ใบสำคัญแสดงสิทธิ</t>
  </si>
  <si>
    <t>และชำระเต็มมูลค่าแล้ว</t>
  </si>
  <si>
    <t xml:space="preserve">กำไรต่อหุ้นขั้นพื้นฐาน </t>
  </si>
  <si>
    <t xml:space="preserve">กำไรต่อหุ้นปรับลด </t>
  </si>
  <si>
    <t>งบการเงินรวม</t>
  </si>
  <si>
    <t>งบการเงินเฉพาะกิจการ</t>
  </si>
  <si>
    <t>ยอดคงเหลือ ณ วันที่ 1 มกราคม 2561</t>
  </si>
  <si>
    <t>ยอดคงเหลือ ณ วันที่ 31 ธันวาคม 2561</t>
  </si>
  <si>
    <t>ลูกหนี้ตามสัญญาเงินให้กู้ยืม - ส่วนที่ถึง</t>
  </si>
  <si>
    <t>กำหนดชำระภายในหนึ่งปี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</si>
  <si>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</si>
  <si>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</si>
  <si>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</si>
  <si>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ลูกหนี้ตามสัญญาเงินให้กู้ยืม - สุทธิส่วนที่ถึง</t>
  </si>
  <si>
    <t>ลูกหนี้จากการรับซื้อสิทธิเรียกร้อง - สุทธิจากส่วนที่ถึง</t>
  </si>
  <si>
    <t>ลูกหนี้ตามสัญญาเช่าการเงิน - สุทธิจากส่วนที่ถึง</t>
  </si>
  <si>
    <t>ลูกหนี้ตามสัญญาเช่าซื้อ - สุทธิจากส่วนที่ถึง</t>
  </si>
  <si>
    <t>ส่วนของหนี้สินตามสัญญาเช่าซื้อที่ถึงกำหนดชำระ</t>
  </si>
  <si>
    <t>ภายในหนึ่งปี</t>
  </si>
  <si>
    <t>ส่วนของหนี้สินตามสัญญาเช่าการเงินที่ถึงกำหนดชำระ</t>
  </si>
  <si>
    <t>หนี้สินตามสัญญาเช่าซื้อ - สุทธิจากส่วนที่ถึงกำหนดชำระ</t>
  </si>
  <si>
    <t>หนี้สินตามสัญญาเช่าการเงิน - สุทธิจากส่วนที่ถึงกำหนดชำระ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</si>
  <si>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</si>
  <si>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</si>
  <si>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บริษัท ลีซ อิท จำกัด (มหาชน) และบริษัทย่อย</t>
  </si>
  <si>
    <t>ค่าใช้จ่ายในการบริการ</t>
  </si>
  <si>
    <t>การแบ่งปันกำไรขาดทุนเบ็ดเสร็จรวม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</si>
  <si>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</si>
  <si>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</si>
  <si>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กำไรส่วนที่เป็นของผู้ถือหุ้นของบริษัทฯ</t>
  </si>
  <si>
    <t>ทุนที่ออก</t>
  </si>
  <si>
    <t>จำหน่ายและ</t>
  </si>
  <si>
    <t>ชำระเต็มมูลค่าแล้ว</t>
  </si>
  <si>
    <t>ของบริษัทฯ</t>
  </si>
  <si>
    <t>ส่วนของผู้มี</t>
  </si>
  <si>
    <t>ส่วนได้เสียที่ไม่มี</t>
  </si>
  <si>
    <t>อำนาจควบคุม</t>
  </si>
  <si>
    <t>ของบริษัทย่อย</t>
  </si>
  <si>
    <t>ส่วนของ</t>
  </si>
  <si>
    <t>ผู้ถือหุ้นบริษัท</t>
  </si>
  <si>
    <t>เงินลงทุนในบริษัทย่อย</t>
  </si>
  <si>
    <t>ส่วนของผู้มีส่วนได้เสียที่ไม่มีอำนาจควบคุมเพิ่มขึ้น</t>
  </si>
  <si>
    <t xml:space="preserve">   จากการจัดตั้งบริษัทย่อย</t>
  </si>
  <si>
    <t>หุ้นสามัญ 300,000,000 หุ้น มูลค่าหุ้นละ 1 บาท</t>
  </si>
  <si>
    <t xml:space="preserve">กำไรขาดทุนเบ็ดเสร็จอื่นสำหรับปี </t>
  </si>
  <si>
    <t>เงินสดรับจากการขายเงินลงทุนเพื่อค้า</t>
  </si>
  <si>
    <t>เงินสดจ่ายลงทุนในบริษัทย่อย</t>
  </si>
  <si>
    <t>32</t>
  </si>
  <si>
    <t>34</t>
  </si>
  <si>
    <t>เงินปันผลจ่าย (หมายเหตุ 35)</t>
  </si>
  <si>
    <t>โอนกำไรสะสมยังไม่จัดสรรเป็นสำรองตามกฎหมาย (หมายเหตุ 29)</t>
  </si>
  <si>
    <t>กำไรจากการขายเงินลงทุนชั่วคราว</t>
  </si>
  <si>
    <t>หนี้สงสัยจะสูญของลูกหนี้</t>
  </si>
  <si>
    <t>ตัดจำหน่ายหนี้สูญ</t>
  </si>
  <si>
    <t xml:space="preserve">   เงินสดจ่ายดอกเบี้ย</t>
  </si>
  <si>
    <t xml:space="preserve">   เงินสดจ่ายภาษีเงินได้</t>
  </si>
  <si>
    <t>กระแสเงินสดจาก(ใช้ไปใน)กิจกรรมดำเนินงาน</t>
  </si>
  <si>
    <t>กระแสเงินสดสุทธิใช้ไปในกิจกรรมลงทุน</t>
  </si>
  <si>
    <t>กระแสเงินสดสุทธิจากกิจกรรมจัดหาเงิน</t>
  </si>
  <si>
    <t>หุ้นสามัญที่ออกระหว่างปีจากการใช้สิทธิตามใบสำคัญแสดงสิทธิ</t>
  </si>
  <si>
    <t>ข้อมูลกระแสเงินสดเปิดเผยเพิ่มเติม</t>
  </si>
  <si>
    <t>รายการที่ไม่ใช่เงินสดจากกิจกรรมดำเนินงาน</t>
  </si>
  <si>
    <t xml:space="preserve">   โอนสำรองผลประโยชน์ระยะยาวของพนักงานให้บริษัทย่อย</t>
  </si>
  <si>
    <t>สำหรับปีสิ้นสุดวันที่ 31 ธันวาคม 2562</t>
  </si>
  <si>
    <t>ยอดคงเหลือ ณ วันที่ 1 มกราคม 2562</t>
  </si>
  <si>
    <t>ยอดคงเหลือ ณ วันที่ 31 ธันวาคม 2562</t>
  </si>
  <si>
    <t>ณ วันที่ 31 ธันวาคม 2562</t>
  </si>
  <si>
    <t>2562</t>
  </si>
  <si>
    <t>เงินค้ำประกันซองประกวดราคารอคืนให้ลูกค้า</t>
  </si>
  <si>
    <t>6</t>
  </si>
  <si>
    <t>การแบ่งปันกำไรสุทธิ</t>
  </si>
  <si>
    <t>ส่วนที่เป็นของผู้ถือหุ้นบริษัทฯ</t>
  </si>
  <si>
    <t>26</t>
  </si>
  <si>
    <t xml:space="preserve">   (หมายเหตุ 27.1)</t>
  </si>
  <si>
    <t>หุ้นสามัญที่ออกระหว่างปีจากการใช้สิทธิตามใบสำคัญแสดงสิทธิ (หมายเหตุ 27.1)</t>
  </si>
  <si>
    <t xml:space="preserve">   เงินรับรอคืนให้ลูกค้า</t>
  </si>
  <si>
    <t xml:space="preserve">   เงินค้ำประกันซองประกวดราคารอคืนให้ลูกค้า</t>
  </si>
  <si>
    <t>เงินสดรับจากเงินกู้ยืมระยะสั้นจากสถาบันการเงิน</t>
  </si>
  <si>
    <t>เงินสดจ่ายชำระคืนเงินกู้ยืมระยะสั้นจากสถาบันการเงิน</t>
  </si>
  <si>
    <t>เงินสดรับจากเงินกู้ยืมจากบริษัทย่อย</t>
  </si>
  <si>
    <t>หุ้นสามัญ 221,449,456 หุ้น มูลค่าหุ้นละ 1 บาท</t>
  </si>
  <si>
    <t xml:space="preserve">   ซื้อสินทรัพย์ภายใต้สัญญาเช่าการเงิน</t>
  </si>
  <si>
    <t>เงินสดและรายการเทียบเท่าเงินสดเพิ่มขึ้นสุทธิ</t>
  </si>
  <si>
    <t>กำไรจากการเปลี่ยนแปลงมูลค่ายุติธรรมในเงินลงทุนชั่วคราว</t>
  </si>
  <si>
    <t>ขาดทุน (กำไร) จากการจำหน่ายอุปกรณ์</t>
  </si>
  <si>
    <t>กระแสเงินสดสุทธิจาก(ใช้ไปใน)กิจกรรมดำเนินงาน</t>
  </si>
  <si>
    <t xml:space="preserve">   ลูกหนี้จากการจำหน่ายเงินลงทุนเพื่อค้า</t>
  </si>
  <si>
    <t>เงินเบิกเกินบัญชีและเงินกู้ยืมระยะสั้นจาก</t>
  </si>
  <si>
    <t xml:space="preserve">   สถาบันการเงิน</t>
  </si>
  <si>
    <t>เงินกู้ยืมระยะสั้นจากบริษัทย่อย</t>
  </si>
  <si>
    <t>(2561: หุ้นสามัญ 220,718,906 หุ้น</t>
  </si>
  <si>
    <t xml:space="preserve">   มูลค่าหุ้นละ 1 บาท)</t>
  </si>
  <si>
    <t xml:space="preserve">   บริษัทย่อย</t>
  </si>
  <si>
    <t>เงินสดรับค่าหุ้นสามัญจากผู้มีส่วนได้เสียที่ไม่มีอำนาจควบคุมของ</t>
  </si>
  <si>
    <t>หนี้สูญได้รับคืน</t>
  </si>
  <si>
    <t>เงินฝากธนาคารที่มีภาระค้ำประกัน(เพิ่มขึ้น)ลดลง</t>
  </si>
  <si>
    <t>เงินเบิกเกินบัญชีธนาคารลดลง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</si>
</sst>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  <numFmt numFmtId="199" formatCode="[$-409]dddd\,\ mmmm\ dd\,\ yyyy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#,##0.000_);\(#,##0.000\)"/>
    <numFmt numFmtId="208" formatCode="#,##0.0000_);\(#,##0.0000\)"/>
  </numFmts>
  <fonts count="49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2"/>
      <name val="Tms Rmn"/>
      <family val="0"/>
    </font>
    <font>
      <sz val="14"/>
      <name val="CordiaUPC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2"/>
      <name val="Angsana New"/>
      <family val="1"/>
    </font>
    <font>
      <sz val="16"/>
      <color indexed="10"/>
      <name val="Angsana New"/>
      <family val="1"/>
    </font>
    <font>
      <sz val="16"/>
      <color indexed="9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rgb="FF0000CC"/>
      <name val="Angsana New"/>
      <family val="1"/>
    </font>
    <font>
      <sz val="16"/>
      <color rgb="FFFF0000"/>
      <name val="Angsana New"/>
      <family val="1"/>
    </font>
    <font>
      <sz val="16"/>
      <color theme="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81" fontId="3" fillId="0" borderId="0" xfId="0" applyNumberFormat="1" applyFont="1" applyAlignment="1">
      <alignment horizontal="left" vertical="center"/>
    </xf>
    <xf numFmtId="186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9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40" fontId="3" fillId="0" borderId="0" xfId="0" applyNumberFormat="1" applyFont="1" applyFill="1" applyAlignment="1">
      <alignment horizontal="left" vertical="center"/>
    </xf>
    <xf numFmtId="40" fontId="4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86" fontId="4" fillId="0" borderId="0" xfId="42" applyNumberFormat="1" applyFont="1" applyFill="1" applyAlignment="1">
      <alignment horizontal="centerContinuous" vertical="center"/>
    </xf>
    <xf numFmtId="186" fontId="4" fillId="0" borderId="0" xfId="42" applyNumberFormat="1" applyFont="1" applyFill="1" applyBorder="1" applyAlignment="1">
      <alignment horizontal="centerContinuous" vertical="center"/>
    </xf>
    <xf numFmtId="40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86" fontId="4" fillId="0" borderId="0" xfId="42" applyNumberFormat="1" applyFont="1" applyFill="1" applyAlignment="1">
      <alignment vertical="center"/>
    </xf>
    <xf numFmtId="186" fontId="4" fillId="0" borderId="0" xfId="42" applyNumberFormat="1" applyFont="1" applyFill="1" applyBorder="1" applyAlignment="1">
      <alignment vertical="center"/>
    </xf>
    <xf numFmtId="40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42" applyNumberFormat="1" applyFont="1" applyFill="1" applyBorder="1" applyAlignment="1">
      <alignment horizontal="right" vertical="center"/>
    </xf>
    <xf numFmtId="171" fontId="3" fillId="0" borderId="0" xfId="44" applyFont="1" applyFill="1" applyAlignment="1">
      <alignment horizontal="left" vertical="center"/>
    </xf>
    <xf numFmtId="171" fontId="3" fillId="0" borderId="0" xfId="44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181" fontId="3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71" fontId="4" fillId="0" borderId="0" xfId="44" applyFont="1" applyFill="1" applyBorder="1" applyAlignment="1">
      <alignment vertical="center"/>
    </xf>
    <xf numFmtId="171" fontId="4" fillId="0" borderId="11" xfId="44" applyFont="1" applyFill="1" applyBorder="1" applyAlignment="1">
      <alignment horizontal="center" vertical="center"/>
    </xf>
    <xf numFmtId="171" fontId="4" fillId="0" borderId="0" xfId="44" applyFont="1" applyFill="1" applyBorder="1" applyAlignment="1">
      <alignment horizontal="center" vertical="center"/>
    </xf>
    <xf numFmtId="171" fontId="4" fillId="0" borderId="0" xfId="44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1" fontId="4" fillId="0" borderId="0" xfId="44" applyFont="1" applyFill="1" applyBorder="1" applyAlignment="1" quotePrefix="1">
      <alignment vertical="center"/>
    </xf>
    <xf numFmtId="41" fontId="4" fillId="0" borderId="0" xfId="44" applyNumberFormat="1" applyFont="1" applyFill="1" applyBorder="1" applyAlignment="1">
      <alignment horizontal="center" vertical="center"/>
    </xf>
    <xf numFmtId="41" fontId="4" fillId="0" borderId="0" xfId="44" applyNumberFormat="1" applyFont="1" applyFill="1" applyBorder="1" applyAlignment="1">
      <alignment vertical="center"/>
    </xf>
    <xf numFmtId="197" fontId="4" fillId="0" borderId="0" xfId="44" applyNumberFormat="1" applyFont="1" applyFill="1" applyBorder="1" applyAlignment="1">
      <alignment horizontal="center" vertical="center"/>
    </xf>
    <xf numFmtId="41" fontId="4" fillId="0" borderId="12" xfId="44" applyNumberFormat="1" applyFont="1" applyFill="1" applyBorder="1" applyAlignment="1">
      <alignment horizontal="center" vertical="center"/>
    </xf>
    <xf numFmtId="186" fontId="4" fillId="0" borderId="0" xfId="44" applyNumberFormat="1" applyFont="1" applyFill="1" applyBorder="1" applyAlignment="1">
      <alignment vertical="center"/>
    </xf>
    <xf numFmtId="171" fontId="4" fillId="0" borderId="0" xfId="44" applyFont="1" applyFill="1" applyAlignment="1">
      <alignment vertical="center"/>
    </xf>
    <xf numFmtId="41" fontId="4" fillId="0" borderId="13" xfId="44" applyNumberFormat="1" applyFont="1" applyFill="1" applyBorder="1" applyAlignment="1">
      <alignment horizontal="center" vertical="center"/>
    </xf>
    <xf numFmtId="41" fontId="4" fillId="0" borderId="14" xfId="44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41" fontId="4" fillId="0" borderId="0" xfId="42" applyNumberFormat="1" applyFont="1" applyFill="1" applyBorder="1" applyAlignment="1">
      <alignment vertical="center"/>
    </xf>
    <xf numFmtId="41" fontId="4" fillId="0" borderId="0" xfId="42" applyNumberFormat="1" applyFont="1" applyFill="1" applyAlignment="1">
      <alignment vertical="center"/>
    </xf>
    <xf numFmtId="41" fontId="4" fillId="0" borderId="10" xfId="42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86" fontId="4" fillId="0" borderId="0" xfId="0" applyNumberFormat="1" applyFont="1" applyFill="1" applyAlignment="1">
      <alignment horizontal="centerContinuous" vertical="center"/>
    </xf>
    <xf numFmtId="181" fontId="4" fillId="0" borderId="0" xfId="0" applyNumberFormat="1" applyFont="1" applyFill="1" applyAlignment="1">
      <alignment horizontal="centerContinuous" vertical="center"/>
    </xf>
    <xf numFmtId="181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/>
    </xf>
    <xf numFmtId="41" fontId="4" fillId="0" borderId="15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horizontal="center" vertical="center"/>
    </xf>
    <xf numFmtId="41" fontId="4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vertical="center"/>
    </xf>
    <xf numFmtId="41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11" xfId="0" applyNumberFormat="1" applyFont="1" applyFill="1" applyBorder="1" applyAlignment="1">
      <alignment horizontal="left" vertical="center"/>
    </xf>
    <xf numFmtId="41" fontId="4" fillId="0" borderId="15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centerContinuous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vertical="center"/>
    </xf>
    <xf numFmtId="180" fontId="46" fillId="0" borderId="0" xfId="0" applyNumberFormat="1" applyFont="1" applyFill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201" fontId="4" fillId="0" borderId="0" xfId="42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top"/>
    </xf>
    <xf numFmtId="41" fontId="4" fillId="0" borderId="0" xfId="44" applyNumberFormat="1" applyFont="1" applyFill="1" applyAlignment="1">
      <alignment horizontal="center" vertical="center"/>
    </xf>
    <xf numFmtId="41" fontId="4" fillId="0" borderId="10" xfId="44" applyNumberFormat="1" applyFont="1" applyFill="1" applyBorder="1" applyAlignment="1">
      <alignment vertical="center"/>
    </xf>
    <xf numFmtId="41" fontId="4" fillId="0" borderId="0" xfId="44" applyNumberFormat="1" applyFont="1" applyFill="1" applyAlignment="1">
      <alignment vertical="center"/>
    </xf>
    <xf numFmtId="41" fontId="4" fillId="0" borderId="0" xfId="44" applyNumberFormat="1" applyFont="1" applyFill="1" applyAlignment="1">
      <alignment horizontal="right" vertical="center"/>
    </xf>
    <xf numFmtId="41" fontId="4" fillId="0" borderId="0" xfId="44" applyNumberFormat="1" applyFont="1" applyFill="1" applyBorder="1" applyAlignment="1">
      <alignment horizontal="right" vertical="center"/>
    </xf>
    <xf numFmtId="41" fontId="4" fillId="0" borderId="10" xfId="44" applyNumberFormat="1" applyFont="1" applyFill="1" applyBorder="1" applyAlignment="1">
      <alignment horizontal="right" vertical="center"/>
    </xf>
    <xf numFmtId="41" fontId="4" fillId="0" borderId="17" xfId="44" applyNumberFormat="1" applyFont="1" applyFill="1" applyBorder="1" applyAlignment="1">
      <alignment horizontal="right" vertical="center"/>
    </xf>
    <xf numFmtId="41" fontId="4" fillId="0" borderId="11" xfId="44" applyNumberFormat="1" applyFont="1" applyFill="1" applyBorder="1" applyAlignment="1">
      <alignment horizontal="right" vertical="center"/>
    </xf>
    <xf numFmtId="41" fontId="47" fillId="0" borderId="0" xfId="44" applyNumberFormat="1" applyFont="1" applyFill="1" applyBorder="1" applyAlignment="1">
      <alignment horizontal="center" vertical="center"/>
    </xf>
    <xf numFmtId="41" fontId="47" fillId="0" borderId="0" xfId="44" applyNumberFormat="1" applyFont="1" applyFill="1" applyBorder="1" applyAlignment="1">
      <alignment vertical="center"/>
    </xf>
    <xf numFmtId="41" fontId="4" fillId="0" borderId="15" xfId="44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208" fontId="4" fillId="0" borderId="0" xfId="0" applyNumberFormat="1" applyFont="1" applyFill="1" applyBorder="1" applyAlignment="1">
      <alignment vertical="center"/>
    </xf>
    <xf numFmtId="39" fontId="4" fillId="0" borderId="15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41" fontId="4" fillId="0" borderId="0" xfId="42" applyNumberFormat="1" applyFont="1" applyFill="1" applyBorder="1" applyAlignment="1">
      <alignment horizontal="right" vertical="center"/>
    </xf>
    <xf numFmtId="41" fontId="4" fillId="0" borderId="0" xfId="42" applyNumberFormat="1" applyFont="1" applyFill="1" applyAlignment="1">
      <alignment horizontal="right" vertical="center"/>
    </xf>
    <xf numFmtId="41" fontId="4" fillId="0" borderId="11" xfId="42" applyNumberFormat="1" applyFont="1" applyFill="1" applyBorder="1" applyAlignment="1">
      <alignment horizontal="right" vertical="center"/>
    </xf>
    <xf numFmtId="41" fontId="4" fillId="0" borderId="12" xfId="42" applyNumberFormat="1" applyFont="1" applyFill="1" applyBorder="1" applyAlignment="1">
      <alignment horizontal="right" vertical="center"/>
    </xf>
    <xf numFmtId="171" fontId="4" fillId="0" borderId="0" xfId="42" applyFont="1" applyFill="1" applyAlignment="1">
      <alignment vertical="center"/>
    </xf>
    <xf numFmtId="41" fontId="3" fillId="0" borderId="0" xfId="42" applyNumberFormat="1" applyFont="1" applyFill="1" applyAlignment="1">
      <alignment horizontal="right" vertical="center"/>
    </xf>
    <xf numFmtId="171" fontId="4" fillId="0" borderId="0" xfId="0" applyNumberFormat="1" applyFont="1" applyFill="1" applyAlignment="1">
      <alignment vertical="center"/>
    </xf>
    <xf numFmtId="186" fontId="3" fillId="0" borderId="0" xfId="42" applyNumberFormat="1" applyFont="1" applyFill="1" applyAlignment="1">
      <alignment vertical="center"/>
    </xf>
    <xf numFmtId="41" fontId="3" fillId="0" borderId="0" xfId="42" applyNumberFormat="1" applyFont="1" applyFill="1" applyBorder="1" applyAlignment="1">
      <alignment horizontal="right" vertical="center"/>
    </xf>
    <xf numFmtId="41" fontId="48" fillId="0" borderId="0" xfId="42" applyNumberFormat="1" applyFont="1" applyFill="1" applyAlignment="1">
      <alignment horizontal="right" vertical="center"/>
    </xf>
    <xf numFmtId="1" fontId="48" fillId="0" borderId="0" xfId="0" applyNumberFormat="1" applyFont="1" applyFill="1" applyAlignment="1">
      <alignment vertical="center"/>
    </xf>
    <xf numFmtId="186" fontId="48" fillId="0" borderId="0" xfId="42" applyNumberFormat="1" applyFont="1" applyFill="1" applyAlignment="1">
      <alignment vertical="center"/>
    </xf>
    <xf numFmtId="41" fontId="48" fillId="0" borderId="0" xfId="42" applyNumberFormat="1" applyFont="1" applyFill="1" applyBorder="1" applyAlignment="1">
      <alignment horizontal="right" vertical="center"/>
    </xf>
    <xf numFmtId="18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171" fontId="4" fillId="0" borderId="11" xfId="44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&amp;Y House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showGridLines="0" tabSelected="1" view="pageBreakPreview" zoomScaleSheetLayoutView="100" workbookViewId="0" topLeftCell="A81">
      <selection activeCell="I99" sqref="I99:O99"/>
    </sheetView>
  </sheetViews>
  <sheetFormatPr defaultColWidth="9.140625" defaultRowHeight="24" customHeight="1"/>
  <cols>
    <col min="1" max="3" width="1.7109375" style="3" customWidth="1"/>
    <col min="4" max="4" width="20.7109375" style="3" customWidth="1"/>
    <col min="5" max="6" width="10.7109375" style="3" customWidth="1"/>
    <col min="7" max="7" width="8.7109375" style="113" customWidth="1"/>
    <col min="8" max="8" width="1.28515625" style="62" customWidth="1"/>
    <col min="9" max="9" width="15.7109375" style="62" customWidth="1"/>
    <col min="10" max="10" width="1.28515625" style="62" customWidth="1"/>
    <col min="11" max="11" width="15.7109375" style="62" customWidth="1"/>
    <col min="12" max="12" width="1.28515625" style="11" customWidth="1"/>
    <col min="13" max="13" width="15.7109375" style="53" customWidth="1"/>
    <col min="14" max="14" width="1.28515625" style="11" customWidth="1"/>
    <col min="15" max="15" width="15.7109375" style="53" customWidth="1"/>
    <col min="16" max="16" width="1.1484375" style="3" customWidth="1"/>
    <col min="17" max="16384" width="9.140625" style="3" customWidth="1"/>
  </cols>
  <sheetData>
    <row r="1" spans="1:15" ht="24" customHeight="1">
      <c r="A1" s="16" t="s">
        <v>157</v>
      </c>
      <c r="B1" s="34"/>
      <c r="C1" s="34"/>
      <c r="D1" s="34"/>
      <c r="E1" s="34"/>
      <c r="F1" s="34"/>
      <c r="G1" s="57"/>
      <c r="H1" s="57"/>
      <c r="I1" s="57"/>
      <c r="J1" s="57"/>
      <c r="K1" s="57"/>
      <c r="L1" s="58"/>
      <c r="M1" s="59"/>
      <c r="N1" s="58"/>
      <c r="O1" s="59"/>
    </row>
    <row r="2" spans="1:15" ht="24" customHeight="1">
      <c r="A2" s="35" t="s">
        <v>43</v>
      </c>
      <c r="B2" s="60"/>
      <c r="C2" s="60"/>
      <c r="D2" s="60"/>
      <c r="E2" s="60"/>
      <c r="F2" s="60"/>
      <c r="G2" s="57"/>
      <c r="H2" s="57"/>
      <c r="I2" s="57"/>
      <c r="J2" s="57"/>
      <c r="K2" s="57"/>
      <c r="L2" s="60"/>
      <c r="M2" s="59"/>
      <c r="N2" s="60"/>
      <c r="O2" s="59"/>
    </row>
    <row r="3" spans="1:15" ht="24" customHeight="1">
      <c r="A3" s="35" t="s">
        <v>199</v>
      </c>
      <c r="B3" s="60"/>
      <c r="C3" s="60"/>
      <c r="D3" s="60"/>
      <c r="E3" s="60"/>
      <c r="F3" s="60"/>
      <c r="G3" s="57"/>
      <c r="H3" s="57"/>
      <c r="I3" s="57"/>
      <c r="J3" s="57"/>
      <c r="K3" s="57"/>
      <c r="L3" s="60"/>
      <c r="M3" s="59"/>
      <c r="N3" s="60"/>
      <c r="O3" s="59"/>
    </row>
    <row r="4" spans="2:15" ht="24" customHeight="1">
      <c r="B4" s="61"/>
      <c r="C4" s="61"/>
      <c r="D4" s="61"/>
      <c r="E4" s="61"/>
      <c r="F4" s="61"/>
      <c r="G4" s="62"/>
      <c r="L4" s="61"/>
      <c r="M4" s="63"/>
      <c r="N4" s="61"/>
      <c r="O4" s="63" t="s">
        <v>31</v>
      </c>
    </row>
    <row r="5" spans="2:15" ht="24" customHeight="1">
      <c r="B5" s="61"/>
      <c r="C5" s="61"/>
      <c r="D5" s="61"/>
      <c r="E5" s="61"/>
      <c r="F5" s="61"/>
      <c r="G5" s="66"/>
      <c r="H5" s="66"/>
      <c r="I5" s="132" t="s">
        <v>137</v>
      </c>
      <c r="J5" s="132"/>
      <c r="K5" s="132"/>
      <c r="L5" s="61"/>
      <c r="M5" s="131" t="s">
        <v>138</v>
      </c>
      <c r="N5" s="131"/>
      <c r="O5" s="131"/>
    </row>
    <row r="6" spans="2:15" ht="24" customHeight="1">
      <c r="B6" s="61"/>
      <c r="C6" s="61"/>
      <c r="D6" s="61"/>
      <c r="E6" s="61"/>
      <c r="F6" s="61"/>
      <c r="G6" s="117" t="s">
        <v>14</v>
      </c>
      <c r="H6" s="99"/>
      <c r="I6" s="64">
        <v>2562</v>
      </c>
      <c r="J6" s="65"/>
      <c r="K6" s="64">
        <v>2561</v>
      </c>
      <c r="L6" s="2"/>
      <c r="M6" s="64">
        <v>2562</v>
      </c>
      <c r="N6" s="65"/>
      <c r="O6" s="64">
        <v>2561</v>
      </c>
    </row>
    <row r="7" spans="1:15" ht="24" customHeight="1">
      <c r="A7" s="9" t="s">
        <v>9</v>
      </c>
      <c r="F7" s="66"/>
      <c r="G7" s="67"/>
      <c r="H7" s="67"/>
      <c r="I7" s="67"/>
      <c r="J7" s="67"/>
      <c r="K7" s="69"/>
      <c r="L7" s="68"/>
      <c r="M7" s="69"/>
      <c r="N7" s="68"/>
      <c r="O7" s="69"/>
    </row>
    <row r="8" spans="1:14" ht="24" customHeight="1">
      <c r="A8" s="10" t="s">
        <v>0</v>
      </c>
      <c r="E8" s="4"/>
      <c r="F8" s="4"/>
      <c r="G8" s="62"/>
      <c r="K8" s="53"/>
      <c r="L8" s="6"/>
      <c r="N8" s="6"/>
    </row>
    <row r="9" spans="1:15" ht="24" customHeight="1">
      <c r="A9" s="3" t="s">
        <v>32</v>
      </c>
      <c r="E9" s="4"/>
      <c r="F9" s="4"/>
      <c r="G9" s="5" t="s">
        <v>88</v>
      </c>
      <c r="H9" s="5"/>
      <c r="I9" s="7">
        <v>236231093</v>
      </c>
      <c r="K9" s="7">
        <v>106167752</v>
      </c>
      <c r="L9" s="6"/>
      <c r="M9" s="7">
        <v>233949416</v>
      </c>
      <c r="N9" s="8"/>
      <c r="O9" s="7">
        <v>74211030</v>
      </c>
    </row>
    <row r="10" spans="1:15" ht="24" customHeight="1">
      <c r="A10" s="3" t="s">
        <v>116</v>
      </c>
      <c r="B10" s="95"/>
      <c r="C10" s="95"/>
      <c r="D10" s="95"/>
      <c r="E10" s="96"/>
      <c r="F10" s="96"/>
      <c r="G10" s="5" t="s">
        <v>79</v>
      </c>
      <c r="H10" s="5"/>
      <c r="I10" s="7">
        <v>730197678</v>
      </c>
      <c r="K10" s="7">
        <v>0</v>
      </c>
      <c r="L10" s="97"/>
      <c r="M10" s="7">
        <v>730197678</v>
      </c>
      <c r="N10" s="8"/>
      <c r="O10" s="7">
        <v>0</v>
      </c>
    </row>
    <row r="11" spans="1:15" ht="24" customHeight="1">
      <c r="A11" s="3" t="s">
        <v>45</v>
      </c>
      <c r="E11" s="4"/>
      <c r="F11" s="4"/>
      <c r="G11" s="5" t="s">
        <v>125</v>
      </c>
      <c r="H11" s="5"/>
      <c r="I11" s="7">
        <v>35040791</v>
      </c>
      <c r="K11" s="7">
        <v>8059007</v>
      </c>
      <c r="L11" s="6"/>
      <c r="M11" s="7">
        <v>35510240</v>
      </c>
      <c r="N11" s="8"/>
      <c r="O11" s="7">
        <v>12996784</v>
      </c>
    </row>
    <row r="12" spans="1:9" ht="24" customHeight="1">
      <c r="A12" s="3" t="s">
        <v>141</v>
      </c>
      <c r="E12" s="4"/>
      <c r="F12" s="4"/>
      <c r="G12" s="62"/>
      <c r="I12" s="53"/>
    </row>
    <row r="13" spans="2:15" ht="24" customHeight="1">
      <c r="B13" s="3" t="s">
        <v>142</v>
      </c>
      <c r="E13" s="4"/>
      <c r="F13" s="4"/>
      <c r="G13" s="5">
        <v>10</v>
      </c>
      <c r="H13" s="5"/>
      <c r="I13" s="7">
        <v>877543616</v>
      </c>
      <c r="J13" s="5"/>
      <c r="K13" s="7">
        <v>833745175</v>
      </c>
      <c r="L13" s="6"/>
      <c r="M13" s="7">
        <v>877543616</v>
      </c>
      <c r="N13" s="8"/>
      <c r="O13" s="7">
        <v>833745175</v>
      </c>
    </row>
    <row r="14" spans="1:15" ht="24" customHeight="1">
      <c r="A14" s="3" t="s">
        <v>143</v>
      </c>
      <c r="E14" s="4"/>
      <c r="F14" s="4"/>
      <c r="G14" s="5"/>
      <c r="H14" s="5"/>
      <c r="I14" s="7"/>
      <c r="J14" s="5"/>
      <c r="K14" s="7"/>
      <c r="L14" s="6"/>
      <c r="M14" s="7"/>
      <c r="N14" s="8"/>
      <c r="O14" s="7"/>
    </row>
    <row r="15" spans="2:15" ht="24" customHeight="1">
      <c r="B15" s="3" t="s">
        <v>142</v>
      </c>
      <c r="E15" s="4"/>
      <c r="F15" s="4"/>
      <c r="G15" s="5">
        <v>11</v>
      </c>
      <c r="H15" s="5"/>
      <c r="I15" s="7">
        <v>940335502</v>
      </c>
      <c r="J15" s="5"/>
      <c r="K15" s="7">
        <v>991729793</v>
      </c>
      <c r="L15" s="6"/>
      <c r="M15" s="7">
        <v>940335502</v>
      </c>
      <c r="N15" s="8"/>
      <c r="O15" s="7">
        <v>991729793</v>
      </c>
    </row>
    <row r="16" spans="1:15" ht="24" customHeight="1">
      <c r="A16" s="3" t="s">
        <v>144</v>
      </c>
      <c r="E16" s="4"/>
      <c r="F16" s="4"/>
      <c r="G16" s="5"/>
      <c r="H16" s="5"/>
      <c r="I16" s="7"/>
      <c r="J16" s="5"/>
      <c r="K16" s="7"/>
      <c r="L16" s="6"/>
      <c r="M16" s="7"/>
      <c r="N16" s="8"/>
      <c r="O16" s="7"/>
    </row>
    <row r="17" spans="2:15" ht="24" customHeight="1">
      <c r="B17" s="3" t="s">
        <v>142</v>
      </c>
      <c r="E17" s="4"/>
      <c r="F17" s="4"/>
      <c r="G17" s="5">
        <v>12</v>
      </c>
      <c r="H17" s="5"/>
      <c r="I17" s="7">
        <v>70001784</v>
      </c>
      <c r="J17" s="5"/>
      <c r="K17" s="7">
        <v>87128670</v>
      </c>
      <c r="L17" s="6"/>
      <c r="M17" s="7">
        <v>70001784</v>
      </c>
      <c r="N17" s="8"/>
      <c r="O17" s="7">
        <v>87128670</v>
      </c>
    </row>
    <row r="18" spans="1:15" ht="24" customHeight="1">
      <c r="A18" s="3" t="s">
        <v>145</v>
      </c>
      <c r="E18" s="4"/>
      <c r="F18" s="4"/>
      <c r="G18" s="5"/>
      <c r="H18" s="5"/>
      <c r="I18" s="7"/>
      <c r="J18" s="5"/>
      <c r="K18" s="7"/>
      <c r="L18" s="6"/>
      <c r="M18" s="7"/>
      <c r="N18" s="8"/>
      <c r="O18" s="7"/>
    </row>
    <row r="19" spans="2:15" ht="24" customHeight="1">
      <c r="B19" s="3" t="s">
        <v>142</v>
      </c>
      <c r="E19" s="4"/>
      <c r="F19" s="4"/>
      <c r="G19" s="5">
        <v>13</v>
      </c>
      <c r="H19" s="5"/>
      <c r="I19" s="7">
        <v>95485732</v>
      </c>
      <c r="J19" s="5"/>
      <c r="K19" s="7">
        <v>104170595</v>
      </c>
      <c r="L19" s="6"/>
      <c r="M19" s="7">
        <v>95485732</v>
      </c>
      <c r="N19" s="8"/>
      <c r="O19" s="7">
        <v>104170595</v>
      </c>
    </row>
    <row r="20" spans="1:15" ht="24" customHeight="1">
      <c r="A20" s="3" t="s">
        <v>114</v>
      </c>
      <c r="E20" s="4"/>
      <c r="F20" s="4"/>
      <c r="G20" s="5"/>
      <c r="H20" s="5"/>
      <c r="I20" s="7">
        <v>2141125</v>
      </c>
      <c r="J20" s="5"/>
      <c r="K20" s="7">
        <v>2141125</v>
      </c>
      <c r="L20" s="6"/>
      <c r="M20" s="7">
        <v>2141125</v>
      </c>
      <c r="N20" s="8"/>
      <c r="O20" s="7">
        <v>2141125</v>
      </c>
    </row>
    <row r="21" spans="1:15" ht="24" customHeight="1">
      <c r="A21" s="3" t="s">
        <v>27</v>
      </c>
      <c r="E21" s="4"/>
      <c r="F21" s="4"/>
      <c r="G21" s="5"/>
      <c r="H21" s="5"/>
      <c r="I21" s="7">
        <v>8763574</v>
      </c>
      <c r="J21" s="5"/>
      <c r="K21" s="101">
        <v>9232653</v>
      </c>
      <c r="L21" s="6"/>
      <c r="M21" s="7">
        <v>8566351</v>
      </c>
      <c r="N21" s="8"/>
      <c r="O21" s="101">
        <v>8641218</v>
      </c>
    </row>
    <row r="22" spans="1:15" ht="24" customHeight="1">
      <c r="A22" s="10" t="s">
        <v>1</v>
      </c>
      <c r="E22" s="4"/>
      <c r="F22" s="4"/>
      <c r="G22" s="62"/>
      <c r="I22" s="102">
        <f>SUM(I9:I21)</f>
        <v>2995740895</v>
      </c>
      <c r="K22" s="102">
        <f>SUM(K9:K21)</f>
        <v>2142374770</v>
      </c>
      <c r="L22" s="6"/>
      <c r="M22" s="102">
        <f>SUM(M9:M21)</f>
        <v>2993731444</v>
      </c>
      <c r="N22" s="8"/>
      <c r="O22" s="102">
        <f>SUM(O9:O21)</f>
        <v>2114764390</v>
      </c>
    </row>
    <row r="23" spans="1:15" ht="24" customHeight="1">
      <c r="A23" s="10" t="s">
        <v>12</v>
      </c>
      <c r="E23" s="4"/>
      <c r="F23" s="4"/>
      <c r="G23" s="62"/>
      <c r="I23" s="103"/>
      <c r="K23" s="103"/>
      <c r="L23" s="6"/>
      <c r="M23" s="103"/>
      <c r="N23" s="8"/>
      <c r="O23" s="103"/>
    </row>
    <row r="24" spans="1:15" ht="24" customHeight="1">
      <c r="A24" s="3" t="s">
        <v>40</v>
      </c>
      <c r="E24" s="4"/>
      <c r="F24" s="4"/>
      <c r="G24" s="62" t="s">
        <v>126</v>
      </c>
      <c r="I24" s="7">
        <v>46738345</v>
      </c>
      <c r="K24" s="103">
        <v>101143725</v>
      </c>
      <c r="L24" s="6"/>
      <c r="M24" s="7">
        <v>46738345</v>
      </c>
      <c r="N24" s="8"/>
      <c r="O24" s="103">
        <v>101143725</v>
      </c>
    </row>
    <row r="25" spans="1:9" ht="24" customHeight="1">
      <c r="A25" s="3" t="s">
        <v>146</v>
      </c>
      <c r="E25" s="4"/>
      <c r="F25" s="4"/>
      <c r="G25" s="62"/>
      <c r="I25" s="53"/>
    </row>
    <row r="26" spans="2:15" ht="24" customHeight="1">
      <c r="B26" s="3" t="s">
        <v>142</v>
      </c>
      <c r="E26" s="4"/>
      <c r="F26" s="4"/>
      <c r="G26" s="62" t="s">
        <v>127</v>
      </c>
      <c r="I26" s="7">
        <v>321727654</v>
      </c>
      <c r="K26" s="103">
        <v>226199698</v>
      </c>
      <c r="L26" s="6"/>
      <c r="M26" s="7">
        <v>321727654</v>
      </c>
      <c r="N26" s="8"/>
      <c r="O26" s="103">
        <v>226199698</v>
      </c>
    </row>
    <row r="27" spans="1:15" ht="24" customHeight="1">
      <c r="A27" s="3" t="s">
        <v>147</v>
      </c>
      <c r="E27" s="4"/>
      <c r="F27" s="4"/>
      <c r="G27" s="62"/>
      <c r="I27" s="103"/>
      <c r="L27" s="6"/>
      <c r="M27" s="103"/>
      <c r="N27" s="8"/>
      <c r="O27" s="103"/>
    </row>
    <row r="28" spans="2:15" ht="24" customHeight="1">
      <c r="B28" s="3" t="s">
        <v>142</v>
      </c>
      <c r="E28" s="4"/>
      <c r="F28" s="4"/>
      <c r="G28" s="5">
        <v>11</v>
      </c>
      <c r="H28" s="5"/>
      <c r="I28" s="7">
        <v>40809987</v>
      </c>
      <c r="J28" s="5"/>
      <c r="K28" s="103">
        <v>40916931</v>
      </c>
      <c r="L28" s="6"/>
      <c r="M28" s="7">
        <v>40809987</v>
      </c>
      <c r="N28" s="8"/>
      <c r="O28" s="104">
        <v>40916931</v>
      </c>
    </row>
    <row r="29" spans="1:15" ht="24" customHeight="1">
      <c r="A29" s="3" t="s">
        <v>148</v>
      </c>
      <c r="E29" s="4"/>
      <c r="F29" s="4"/>
      <c r="G29" s="5"/>
      <c r="H29" s="5"/>
      <c r="I29" s="104"/>
      <c r="J29" s="5"/>
      <c r="L29" s="6"/>
      <c r="M29" s="104"/>
      <c r="N29" s="8"/>
      <c r="O29" s="104"/>
    </row>
    <row r="30" spans="2:15" ht="24" customHeight="1">
      <c r="B30" s="3" t="s">
        <v>142</v>
      </c>
      <c r="E30" s="4"/>
      <c r="F30" s="4"/>
      <c r="G30" s="5">
        <v>12</v>
      </c>
      <c r="H30" s="5"/>
      <c r="I30" s="7">
        <v>43802690</v>
      </c>
      <c r="J30" s="5"/>
      <c r="K30" s="104">
        <v>35482429</v>
      </c>
      <c r="L30" s="6"/>
      <c r="M30" s="7">
        <v>43802690</v>
      </c>
      <c r="N30" s="8"/>
      <c r="O30" s="103">
        <v>35482429</v>
      </c>
    </row>
    <row r="31" spans="1:15" ht="24" customHeight="1">
      <c r="A31" s="3" t="s">
        <v>149</v>
      </c>
      <c r="E31" s="4"/>
      <c r="F31" s="4"/>
      <c r="G31" s="5"/>
      <c r="H31" s="5"/>
      <c r="I31" s="103"/>
      <c r="J31" s="5"/>
      <c r="L31" s="6"/>
      <c r="M31" s="103"/>
      <c r="N31" s="8"/>
      <c r="O31" s="103"/>
    </row>
    <row r="32" spans="2:15" ht="24" customHeight="1">
      <c r="B32" s="3" t="s">
        <v>142</v>
      </c>
      <c r="E32" s="4"/>
      <c r="F32" s="4"/>
      <c r="G32" s="5">
        <v>13</v>
      </c>
      <c r="H32" s="5"/>
      <c r="I32" s="7">
        <v>19974246</v>
      </c>
      <c r="J32" s="5"/>
      <c r="K32" s="104">
        <v>63899359</v>
      </c>
      <c r="L32" s="6"/>
      <c r="M32" s="7">
        <v>19974246</v>
      </c>
      <c r="N32" s="8"/>
      <c r="O32" s="103">
        <v>63899359</v>
      </c>
    </row>
    <row r="33" spans="1:15" ht="24" customHeight="1">
      <c r="A33" s="3" t="s">
        <v>173</v>
      </c>
      <c r="E33" s="4"/>
      <c r="F33" s="4"/>
      <c r="G33" s="5">
        <v>16</v>
      </c>
      <c r="H33" s="5"/>
      <c r="I33" s="103">
        <v>0</v>
      </c>
      <c r="J33" s="5"/>
      <c r="K33" s="103">
        <v>0</v>
      </c>
      <c r="L33" s="6"/>
      <c r="M33" s="7">
        <v>4999970</v>
      </c>
      <c r="N33" s="8"/>
      <c r="O33" s="103">
        <v>4999970</v>
      </c>
    </row>
    <row r="34" spans="1:15" ht="24" customHeight="1">
      <c r="A34" s="3" t="s">
        <v>46</v>
      </c>
      <c r="E34" s="4"/>
      <c r="F34" s="4"/>
      <c r="G34" s="5">
        <v>17</v>
      </c>
      <c r="H34" s="5"/>
      <c r="I34" s="7">
        <v>26199313</v>
      </c>
      <c r="J34" s="5"/>
      <c r="K34" s="103">
        <v>13006077</v>
      </c>
      <c r="L34" s="6"/>
      <c r="M34" s="7">
        <v>25764652</v>
      </c>
      <c r="N34" s="8"/>
      <c r="O34" s="103">
        <v>12882828</v>
      </c>
    </row>
    <row r="35" spans="1:15" ht="24" customHeight="1">
      <c r="A35" s="3" t="s">
        <v>47</v>
      </c>
      <c r="E35" s="4"/>
      <c r="F35" s="4"/>
      <c r="G35" s="5">
        <v>18</v>
      </c>
      <c r="H35" s="5"/>
      <c r="I35" s="7">
        <v>7062668</v>
      </c>
      <c r="J35" s="5"/>
      <c r="K35" s="103">
        <v>8285666</v>
      </c>
      <c r="L35" s="6"/>
      <c r="M35" s="7">
        <v>7062668</v>
      </c>
      <c r="N35" s="8"/>
      <c r="O35" s="103">
        <v>8285666</v>
      </c>
    </row>
    <row r="36" spans="1:15" ht="24" customHeight="1">
      <c r="A36" s="3" t="s">
        <v>96</v>
      </c>
      <c r="E36" s="4"/>
      <c r="F36" s="4"/>
      <c r="G36" s="5">
        <v>19</v>
      </c>
      <c r="H36" s="5"/>
      <c r="I36" s="7">
        <v>48689512</v>
      </c>
      <c r="J36" s="5"/>
      <c r="K36" s="103">
        <v>31786353</v>
      </c>
      <c r="L36" s="6"/>
      <c r="M36" s="7">
        <v>48643179</v>
      </c>
      <c r="N36" s="8"/>
      <c r="O36" s="103">
        <v>31750717</v>
      </c>
    </row>
    <row r="37" spans="1:17" ht="24" customHeight="1">
      <c r="A37" s="10" t="s">
        <v>13</v>
      </c>
      <c r="E37" s="4"/>
      <c r="F37" s="4" t="s">
        <v>25</v>
      </c>
      <c r="G37" s="62"/>
      <c r="I37" s="56">
        <f>SUM(I24:I36)</f>
        <v>555004415</v>
      </c>
      <c r="K37" s="56">
        <f>SUM(K24:K36)</f>
        <v>520720238</v>
      </c>
      <c r="L37" s="6"/>
      <c r="M37" s="56">
        <f>SUM(M24:M36)</f>
        <v>559523391</v>
      </c>
      <c r="N37" s="8"/>
      <c r="O37" s="56">
        <f>SUM(O24:O36)</f>
        <v>525561323</v>
      </c>
      <c r="Q37" s="70"/>
    </row>
    <row r="38" spans="1:15" ht="24" customHeight="1" thickBot="1">
      <c r="A38" s="10" t="s">
        <v>2</v>
      </c>
      <c r="E38" s="4"/>
      <c r="F38" s="4"/>
      <c r="G38" s="62"/>
      <c r="I38" s="71">
        <f>I22+I37</f>
        <v>3550745310</v>
      </c>
      <c r="K38" s="71">
        <f>K22+K37</f>
        <v>2663095008</v>
      </c>
      <c r="L38" s="6"/>
      <c r="M38" s="71">
        <f>M22+M37</f>
        <v>3553254835</v>
      </c>
      <c r="N38" s="8"/>
      <c r="O38" s="71">
        <f>O22+O37</f>
        <v>2640325713</v>
      </c>
    </row>
    <row r="39" spans="4:14" ht="24" customHeight="1" thickTop="1">
      <c r="D39" s="72"/>
      <c r="G39" s="73"/>
      <c r="H39" s="73"/>
      <c r="I39" s="73"/>
      <c r="J39" s="73"/>
      <c r="K39" s="73"/>
      <c r="L39" s="74"/>
      <c r="N39" s="74"/>
    </row>
    <row r="40" spans="1:14" ht="24" customHeight="1">
      <c r="A40" s="3" t="s">
        <v>24</v>
      </c>
      <c r="D40" s="72"/>
      <c r="G40" s="75"/>
      <c r="H40" s="75"/>
      <c r="I40" s="75"/>
      <c r="J40" s="75"/>
      <c r="K40" s="75"/>
      <c r="L40" s="76"/>
      <c r="N40" s="76"/>
    </row>
    <row r="41" spans="1:15" ht="24" customHeight="1">
      <c r="A41" s="16" t="s">
        <v>157</v>
      </c>
      <c r="B41" s="34"/>
      <c r="C41" s="34"/>
      <c r="D41" s="34"/>
      <c r="E41" s="34"/>
      <c r="F41" s="34"/>
      <c r="G41" s="57"/>
      <c r="H41" s="57"/>
      <c r="I41" s="57"/>
      <c r="J41" s="57"/>
      <c r="K41" s="57"/>
      <c r="L41" s="58"/>
      <c r="M41" s="59"/>
      <c r="N41" s="58"/>
      <c r="O41" s="59"/>
    </row>
    <row r="42" spans="1:15" ht="24" customHeight="1">
      <c r="A42" s="35" t="s">
        <v>44</v>
      </c>
      <c r="B42" s="60"/>
      <c r="C42" s="60"/>
      <c r="D42" s="60"/>
      <c r="E42" s="60"/>
      <c r="F42" s="60"/>
      <c r="G42" s="57"/>
      <c r="H42" s="57"/>
      <c r="I42" s="57"/>
      <c r="J42" s="57"/>
      <c r="K42" s="57"/>
      <c r="L42" s="60"/>
      <c r="M42" s="59"/>
      <c r="N42" s="60"/>
      <c r="O42" s="59"/>
    </row>
    <row r="43" spans="1:15" ht="24" customHeight="1">
      <c r="A43" s="35" t="s">
        <v>199</v>
      </c>
      <c r="B43" s="60"/>
      <c r="C43" s="60"/>
      <c r="D43" s="60"/>
      <c r="E43" s="60"/>
      <c r="F43" s="60"/>
      <c r="G43" s="57"/>
      <c r="H43" s="57"/>
      <c r="I43" s="57"/>
      <c r="J43" s="57"/>
      <c r="K43" s="57"/>
      <c r="L43" s="60"/>
      <c r="M43" s="59"/>
      <c r="N43" s="60"/>
      <c r="O43" s="59"/>
    </row>
    <row r="44" spans="2:15" ht="24" customHeight="1">
      <c r="B44" s="61"/>
      <c r="C44" s="61"/>
      <c r="D44" s="61"/>
      <c r="E44" s="61"/>
      <c r="F44" s="61"/>
      <c r="G44" s="62"/>
      <c r="L44" s="61"/>
      <c r="M44" s="63"/>
      <c r="N44" s="61"/>
      <c r="O44" s="63" t="s">
        <v>31</v>
      </c>
    </row>
    <row r="45" spans="2:15" ht="24" customHeight="1">
      <c r="B45" s="61"/>
      <c r="C45" s="61"/>
      <c r="D45" s="61"/>
      <c r="E45" s="61"/>
      <c r="F45" s="61"/>
      <c r="G45" s="66"/>
      <c r="H45" s="66"/>
      <c r="I45" s="132" t="s">
        <v>137</v>
      </c>
      <c r="J45" s="132"/>
      <c r="K45" s="132"/>
      <c r="L45" s="61"/>
      <c r="M45" s="131" t="s">
        <v>138</v>
      </c>
      <c r="N45" s="131"/>
      <c r="O45" s="131"/>
    </row>
    <row r="46" spans="2:15" ht="24" customHeight="1">
      <c r="B46" s="61"/>
      <c r="C46" s="61"/>
      <c r="D46" s="61"/>
      <c r="E46" s="61"/>
      <c r="F46" s="61"/>
      <c r="G46" s="117" t="s">
        <v>14</v>
      </c>
      <c r="H46" s="99"/>
      <c r="I46" s="64">
        <v>2562</v>
      </c>
      <c r="J46" s="65"/>
      <c r="K46" s="64">
        <v>2561</v>
      </c>
      <c r="L46" s="2"/>
      <c r="M46" s="64">
        <v>2562</v>
      </c>
      <c r="N46" s="65"/>
      <c r="O46" s="64">
        <v>2561</v>
      </c>
    </row>
    <row r="47" spans="1:15" ht="24" customHeight="1">
      <c r="A47" s="9" t="s">
        <v>18</v>
      </c>
      <c r="D47" s="37"/>
      <c r="E47" s="37"/>
      <c r="F47" s="37"/>
      <c r="G47" s="62"/>
      <c r="L47" s="37"/>
      <c r="M47" s="77"/>
      <c r="N47" s="37"/>
      <c r="O47" s="77"/>
    </row>
    <row r="48" spans="1:14" ht="24" customHeight="1">
      <c r="A48" s="10" t="s">
        <v>3</v>
      </c>
      <c r="E48" s="4"/>
      <c r="F48" s="4"/>
      <c r="G48" s="62"/>
      <c r="L48" s="6"/>
      <c r="N48" s="6"/>
    </row>
    <row r="49" spans="1:14" ht="24" customHeight="1">
      <c r="A49" s="3" t="s">
        <v>220</v>
      </c>
      <c r="E49" s="4"/>
      <c r="F49" s="4"/>
      <c r="G49" s="62"/>
      <c r="L49" s="6"/>
      <c r="N49" s="6"/>
    </row>
    <row r="50" spans="1:15" ht="24" customHeight="1">
      <c r="A50" s="3" t="s">
        <v>221</v>
      </c>
      <c r="E50" s="4"/>
      <c r="F50" s="4"/>
      <c r="G50" s="62" t="s">
        <v>68</v>
      </c>
      <c r="I50" s="7">
        <v>249763180</v>
      </c>
      <c r="K50" s="28">
        <v>420846870</v>
      </c>
      <c r="L50" s="6"/>
      <c r="M50" s="7">
        <v>249763180</v>
      </c>
      <c r="N50" s="6"/>
      <c r="O50" s="28">
        <v>420767620</v>
      </c>
    </row>
    <row r="51" spans="1:15" ht="24" customHeight="1">
      <c r="A51" s="3" t="s">
        <v>115</v>
      </c>
      <c r="E51" s="4"/>
      <c r="F51" s="4"/>
      <c r="G51" s="62"/>
      <c r="I51" s="7">
        <v>795143</v>
      </c>
      <c r="K51" s="28">
        <v>1096834</v>
      </c>
      <c r="L51" s="6"/>
      <c r="M51" s="7">
        <v>901643</v>
      </c>
      <c r="N51" s="6"/>
      <c r="O51" s="28">
        <v>1590428</v>
      </c>
    </row>
    <row r="52" spans="1:15" ht="24" customHeight="1">
      <c r="A52" s="3" t="s">
        <v>222</v>
      </c>
      <c r="E52" s="4"/>
      <c r="F52" s="4"/>
      <c r="G52" s="62" t="s">
        <v>202</v>
      </c>
      <c r="I52" s="7">
        <v>0</v>
      </c>
      <c r="K52" s="28">
        <v>0</v>
      </c>
      <c r="L52" s="6"/>
      <c r="M52" s="7">
        <v>66000000</v>
      </c>
      <c r="N52" s="6"/>
      <c r="O52" s="28">
        <v>0</v>
      </c>
    </row>
    <row r="53" spans="1:15" ht="24" customHeight="1">
      <c r="A53" s="3" t="s">
        <v>117</v>
      </c>
      <c r="E53" s="4"/>
      <c r="F53" s="4"/>
      <c r="G53" s="62" t="s">
        <v>70</v>
      </c>
      <c r="I53" s="7">
        <v>0</v>
      </c>
      <c r="K53" s="28">
        <v>12665000</v>
      </c>
      <c r="L53" s="6"/>
      <c r="M53" s="7">
        <v>0</v>
      </c>
      <c r="N53" s="6"/>
      <c r="O53" s="28">
        <v>12665000</v>
      </c>
    </row>
    <row r="54" spans="1:15" ht="24" customHeight="1">
      <c r="A54" s="3" t="s">
        <v>109</v>
      </c>
      <c r="E54" s="4"/>
      <c r="F54" s="4"/>
      <c r="G54" s="62" t="s">
        <v>71</v>
      </c>
      <c r="I54" s="7">
        <v>847966955</v>
      </c>
      <c r="K54" s="28">
        <v>149941336</v>
      </c>
      <c r="L54" s="6"/>
      <c r="M54" s="7">
        <v>847966955</v>
      </c>
      <c r="N54" s="6"/>
      <c r="O54" s="28">
        <v>149941336</v>
      </c>
    </row>
    <row r="55" spans="1:15" ht="24" customHeight="1">
      <c r="A55" s="3" t="s">
        <v>150</v>
      </c>
      <c r="E55" s="4"/>
      <c r="F55" s="4"/>
      <c r="G55" s="3"/>
      <c r="H55" s="3"/>
      <c r="I55" s="3"/>
      <c r="J55" s="3"/>
      <c r="K55" s="3"/>
      <c r="L55" s="3"/>
      <c r="M55" s="3"/>
      <c r="N55" s="3"/>
      <c r="O55" s="3"/>
    </row>
    <row r="56" spans="2:15" ht="24" customHeight="1">
      <c r="B56" s="3" t="s">
        <v>151</v>
      </c>
      <c r="E56" s="4"/>
      <c r="F56" s="4"/>
      <c r="G56" s="62" t="s">
        <v>72</v>
      </c>
      <c r="I56" s="7">
        <v>72591933</v>
      </c>
      <c r="K56" s="28">
        <v>60933631</v>
      </c>
      <c r="L56" s="6"/>
      <c r="M56" s="7">
        <v>72591933</v>
      </c>
      <c r="N56" s="6"/>
      <c r="O56" s="28">
        <v>60933631</v>
      </c>
    </row>
    <row r="57" spans="1:15" ht="24" customHeight="1">
      <c r="A57" s="3" t="s">
        <v>152</v>
      </c>
      <c r="E57" s="4"/>
      <c r="F57" s="4"/>
      <c r="G57" s="62"/>
      <c r="I57" s="28"/>
      <c r="K57" s="28"/>
      <c r="L57" s="6"/>
      <c r="M57" s="28"/>
      <c r="N57" s="6"/>
      <c r="O57" s="28"/>
    </row>
    <row r="58" spans="2:15" ht="24" customHeight="1">
      <c r="B58" s="3" t="s">
        <v>151</v>
      </c>
      <c r="E58" s="4"/>
      <c r="F58" s="4"/>
      <c r="G58" s="62" t="s">
        <v>104</v>
      </c>
      <c r="I58" s="7">
        <v>2191170</v>
      </c>
      <c r="K58" s="29">
        <v>83037</v>
      </c>
      <c r="L58" s="6"/>
      <c r="M58" s="7">
        <v>2191170</v>
      </c>
      <c r="N58" s="6"/>
      <c r="O58" s="29">
        <v>83037</v>
      </c>
    </row>
    <row r="59" spans="1:15" ht="24" customHeight="1">
      <c r="A59" s="3" t="s">
        <v>87</v>
      </c>
      <c r="E59" s="4"/>
      <c r="F59" s="4"/>
      <c r="G59" s="62"/>
      <c r="I59" s="7">
        <v>15032650</v>
      </c>
      <c r="K59" s="29">
        <v>23496712</v>
      </c>
      <c r="L59" s="6"/>
      <c r="M59" s="7">
        <v>10091732</v>
      </c>
      <c r="N59" s="6"/>
      <c r="O59" s="29">
        <v>19965483</v>
      </c>
    </row>
    <row r="60" spans="1:15" ht="24" customHeight="1">
      <c r="A60" s="3" t="s">
        <v>108</v>
      </c>
      <c r="E60" s="4"/>
      <c r="F60" s="4"/>
      <c r="G60" s="5"/>
      <c r="H60" s="5"/>
      <c r="I60" s="7">
        <v>29387341</v>
      </c>
      <c r="J60" s="5"/>
      <c r="K60" s="105">
        <v>32600071</v>
      </c>
      <c r="L60" s="6"/>
      <c r="M60" s="7">
        <v>29118320</v>
      </c>
      <c r="N60" s="6"/>
      <c r="O60" s="105">
        <v>32517492</v>
      </c>
    </row>
    <row r="61" spans="1:15" ht="24" customHeight="1">
      <c r="A61" s="3" t="s">
        <v>4</v>
      </c>
      <c r="E61" s="4"/>
      <c r="F61" s="4"/>
      <c r="G61" s="62" t="s">
        <v>205</v>
      </c>
      <c r="H61" s="5"/>
      <c r="I61" s="7">
        <v>70077836</v>
      </c>
      <c r="J61" s="5"/>
      <c r="K61" s="104">
        <v>56362778</v>
      </c>
      <c r="L61" s="6"/>
      <c r="M61" s="7">
        <v>68291825</v>
      </c>
      <c r="N61" s="6"/>
      <c r="O61" s="104">
        <v>54821174</v>
      </c>
    </row>
    <row r="62" spans="1:15" ht="24" customHeight="1">
      <c r="A62" s="10" t="s">
        <v>5</v>
      </c>
      <c r="E62" s="4"/>
      <c r="F62" s="4"/>
      <c r="G62" s="62"/>
      <c r="I62" s="106">
        <f>SUM(I50:I61)</f>
        <v>1287806208</v>
      </c>
      <c r="K62" s="106">
        <f>SUM(K50:K61)</f>
        <v>758026269</v>
      </c>
      <c r="L62" s="6"/>
      <c r="M62" s="106">
        <f>SUM(M50:M61)</f>
        <v>1346916758</v>
      </c>
      <c r="N62" s="6"/>
      <c r="O62" s="106">
        <f>SUM(O50:O61)</f>
        <v>753285201</v>
      </c>
    </row>
    <row r="63" spans="1:15" ht="24" customHeight="1">
      <c r="A63" s="10" t="s">
        <v>35</v>
      </c>
      <c r="E63" s="4"/>
      <c r="F63" s="4"/>
      <c r="G63" s="62"/>
      <c r="I63" s="107"/>
      <c r="K63" s="107"/>
      <c r="L63" s="6"/>
      <c r="M63" s="107"/>
      <c r="N63" s="6"/>
      <c r="O63" s="107"/>
    </row>
    <row r="64" spans="1:15" ht="24" customHeight="1">
      <c r="A64" s="3" t="s">
        <v>107</v>
      </c>
      <c r="E64" s="4"/>
      <c r="F64" s="4"/>
      <c r="G64" s="62" t="s">
        <v>71</v>
      </c>
      <c r="I64" s="7">
        <v>1100908547</v>
      </c>
      <c r="K64" s="105">
        <v>695565776</v>
      </c>
      <c r="L64" s="6"/>
      <c r="M64" s="7">
        <v>1100908547</v>
      </c>
      <c r="N64" s="6"/>
      <c r="O64" s="105">
        <v>695565776</v>
      </c>
    </row>
    <row r="65" spans="1:15" ht="24" customHeight="1">
      <c r="A65" s="3" t="s">
        <v>153</v>
      </c>
      <c r="E65" s="4"/>
      <c r="F65" s="4"/>
      <c r="G65" s="3"/>
      <c r="H65" s="3"/>
      <c r="I65" s="3"/>
      <c r="J65" s="3"/>
      <c r="K65" s="3"/>
      <c r="L65" s="3"/>
      <c r="M65" s="3"/>
      <c r="N65" s="3"/>
      <c r="O65" s="3"/>
    </row>
    <row r="66" spans="2:15" ht="24" customHeight="1">
      <c r="B66" s="3" t="s">
        <v>151</v>
      </c>
      <c r="E66" s="4"/>
      <c r="F66" s="4"/>
      <c r="G66" s="62" t="s">
        <v>72</v>
      </c>
      <c r="I66" s="7">
        <v>5306114</v>
      </c>
      <c r="K66" s="105">
        <v>38684446</v>
      </c>
      <c r="L66" s="6"/>
      <c r="M66" s="7">
        <v>5306114</v>
      </c>
      <c r="N66" s="6"/>
      <c r="O66" s="105">
        <v>38684446</v>
      </c>
    </row>
    <row r="67" spans="1:15" ht="24" customHeight="1">
      <c r="A67" s="3" t="s">
        <v>154</v>
      </c>
      <c r="E67" s="4"/>
      <c r="F67" s="4"/>
      <c r="G67" s="62"/>
      <c r="I67" s="105"/>
      <c r="K67" s="105"/>
      <c r="L67" s="6"/>
      <c r="M67" s="105"/>
      <c r="N67" s="6"/>
      <c r="O67" s="105"/>
    </row>
    <row r="68" spans="2:15" ht="24" customHeight="1">
      <c r="B68" s="3" t="s">
        <v>151</v>
      </c>
      <c r="E68" s="4"/>
      <c r="F68" s="4"/>
      <c r="G68" s="62" t="s">
        <v>104</v>
      </c>
      <c r="I68" s="7">
        <v>2898179</v>
      </c>
      <c r="K68" s="105">
        <v>0</v>
      </c>
      <c r="L68" s="6"/>
      <c r="M68" s="7">
        <v>2898179</v>
      </c>
      <c r="N68" s="6"/>
      <c r="O68" s="105">
        <v>0</v>
      </c>
    </row>
    <row r="69" spans="1:15" ht="24" customHeight="1">
      <c r="A69" s="3" t="s">
        <v>56</v>
      </c>
      <c r="E69" s="4"/>
      <c r="F69" s="4"/>
      <c r="G69" s="62" t="s">
        <v>80</v>
      </c>
      <c r="I69" s="7">
        <v>9646452</v>
      </c>
      <c r="K69" s="105">
        <v>6302047</v>
      </c>
      <c r="L69" s="6"/>
      <c r="M69" s="7">
        <v>9335893</v>
      </c>
      <c r="N69" s="6"/>
      <c r="O69" s="105">
        <v>6123866</v>
      </c>
    </row>
    <row r="70" spans="1:15" ht="24" customHeight="1">
      <c r="A70" s="3" t="s">
        <v>201</v>
      </c>
      <c r="E70" s="4"/>
      <c r="F70" s="4"/>
      <c r="G70" s="62" t="s">
        <v>205</v>
      </c>
      <c r="I70" s="7">
        <v>11620410</v>
      </c>
      <c r="K70" s="105">
        <v>64767810</v>
      </c>
      <c r="L70" s="6"/>
      <c r="M70" s="7">
        <v>11620410</v>
      </c>
      <c r="N70" s="6"/>
      <c r="O70" s="105">
        <v>64767810</v>
      </c>
    </row>
    <row r="71" spans="1:15" ht="24" customHeight="1">
      <c r="A71" s="10" t="s">
        <v>34</v>
      </c>
      <c r="E71" s="4"/>
      <c r="F71" s="4"/>
      <c r="G71" s="62"/>
      <c r="I71" s="30">
        <f>SUM(I64:I70)</f>
        <v>1130379702</v>
      </c>
      <c r="K71" s="30">
        <f>SUM(K64:K70)</f>
        <v>805320079</v>
      </c>
      <c r="L71" s="6"/>
      <c r="M71" s="30">
        <f>SUM(M64:M70)</f>
        <v>1130069143</v>
      </c>
      <c r="N71" s="6"/>
      <c r="O71" s="30">
        <f>SUM(O64:O70)</f>
        <v>805141898</v>
      </c>
    </row>
    <row r="72" spans="1:15" ht="24" customHeight="1">
      <c r="A72" s="10" t="s">
        <v>6</v>
      </c>
      <c r="E72" s="4"/>
      <c r="F72" s="4"/>
      <c r="G72" s="62"/>
      <c r="I72" s="30">
        <f>I62+I71</f>
        <v>2418185910</v>
      </c>
      <c r="K72" s="30">
        <f>K62+K71</f>
        <v>1563346348</v>
      </c>
      <c r="L72" s="6"/>
      <c r="M72" s="30">
        <f>M62+M71</f>
        <v>2476985901</v>
      </c>
      <c r="N72" s="6"/>
      <c r="O72" s="30">
        <f>O62+O71</f>
        <v>1558427099</v>
      </c>
    </row>
    <row r="73" spans="4:14" ht="24" customHeight="1">
      <c r="D73" s="72"/>
      <c r="G73" s="73"/>
      <c r="H73" s="73"/>
      <c r="I73" s="73"/>
      <c r="J73" s="73"/>
      <c r="K73" s="73"/>
      <c r="L73" s="74"/>
      <c r="N73" s="74"/>
    </row>
    <row r="74" spans="1:14" ht="24" customHeight="1">
      <c r="A74" s="3" t="s">
        <v>24</v>
      </c>
      <c r="D74" s="72"/>
      <c r="G74" s="75"/>
      <c r="H74" s="75"/>
      <c r="I74" s="75"/>
      <c r="J74" s="75"/>
      <c r="K74" s="75"/>
      <c r="L74" s="76"/>
      <c r="N74" s="76"/>
    </row>
    <row r="75" spans="1:15" ht="24" customHeight="1">
      <c r="A75" s="16" t="s">
        <v>157</v>
      </c>
      <c r="B75" s="34"/>
      <c r="C75" s="34"/>
      <c r="D75" s="34"/>
      <c r="E75" s="34"/>
      <c r="F75" s="34"/>
      <c r="G75" s="57"/>
      <c r="H75" s="57"/>
      <c r="I75" s="57"/>
      <c r="J75" s="57"/>
      <c r="K75" s="57"/>
      <c r="L75" s="58"/>
      <c r="M75" s="59"/>
      <c r="N75" s="58"/>
      <c r="O75" s="59"/>
    </row>
    <row r="76" spans="1:15" ht="24" customHeight="1">
      <c r="A76" s="35" t="s">
        <v>44</v>
      </c>
      <c r="B76" s="60"/>
      <c r="C76" s="60"/>
      <c r="D76" s="60"/>
      <c r="E76" s="60"/>
      <c r="F76" s="60"/>
      <c r="G76" s="57"/>
      <c r="H76" s="57"/>
      <c r="I76" s="57"/>
      <c r="J76" s="57"/>
      <c r="K76" s="57"/>
      <c r="L76" s="60"/>
      <c r="M76" s="59"/>
      <c r="N76" s="60"/>
      <c r="O76" s="59"/>
    </row>
    <row r="77" spans="1:15" ht="24" customHeight="1">
      <c r="A77" s="35" t="s">
        <v>199</v>
      </c>
      <c r="B77" s="60"/>
      <c r="C77" s="60"/>
      <c r="D77" s="60"/>
      <c r="E77" s="60"/>
      <c r="F77" s="60"/>
      <c r="G77" s="57"/>
      <c r="H77" s="57"/>
      <c r="I77" s="57"/>
      <c r="J77" s="57"/>
      <c r="K77" s="57"/>
      <c r="L77" s="60"/>
      <c r="M77" s="59"/>
      <c r="N77" s="60"/>
      <c r="O77" s="59"/>
    </row>
    <row r="78" spans="2:15" ht="24" customHeight="1">
      <c r="B78" s="61"/>
      <c r="C78" s="61"/>
      <c r="D78" s="61"/>
      <c r="E78" s="61"/>
      <c r="F78" s="61"/>
      <c r="G78" s="62"/>
      <c r="L78" s="61"/>
      <c r="M78" s="63"/>
      <c r="N78" s="61"/>
      <c r="O78" s="63" t="s">
        <v>31</v>
      </c>
    </row>
    <row r="79" spans="2:15" ht="24" customHeight="1">
      <c r="B79" s="61"/>
      <c r="C79" s="61"/>
      <c r="D79" s="61"/>
      <c r="E79" s="61"/>
      <c r="F79" s="61"/>
      <c r="G79" s="66"/>
      <c r="H79" s="66"/>
      <c r="I79" s="132" t="s">
        <v>137</v>
      </c>
      <c r="J79" s="132"/>
      <c r="K79" s="132"/>
      <c r="L79" s="61"/>
      <c r="M79" s="131" t="s">
        <v>138</v>
      </c>
      <c r="N79" s="131"/>
      <c r="O79" s="131"/>
    </row>
    <row r="80" spans="2:15" ht="24" customHeight="1">
      <c r="B80" s="61"/>
      <c r="C80" s="61"/>
      <c r="D80" s="61"/>
      <c r="E80" s="61"/>
      <c r="F80" s="61"/>
      <c r="G80" s="117" t="s">
        <v>14</v>
      </c>
      <c r="H80" s="99"/>
      <c r="I80" s="64">
        <v>2562</v>
      </c>
      <c r="J80" s="65"/>
      <c r="K80" s="64">
        <v>2561</v>
      </c>
      <c r="L80" s="2"/>
      <c r="M80" s="64">
        <v>2562</v>
      </c>
      <c r="N80" s="65"/>
      <c r="O80" s="64">
        <v>2561</v>
      </c>
    </row>
    <row r="81" spans="1:15" ht="24" customHeight="1">
      <c r="A81" s="9" t="s">
        <v>48</v>
      </c>
      <c r="D81" s="37"/>
      <c r="E81" s="37"/>
      <c r="F81" s="37"/>
      <c r="G81" s="62"/>
      <c r="L81" s="37"/>
      <c r="M81" s="77"/>
      <c r="N81" s="37"/>
      <c r="O81" s="77"/>
    </row>
    <row r="82" spans="1:15" ht="24" customHeight="1">
      <c r="A82" s="10" t="s">
        <v>19</v>
      </c>
      <c r="E82" s="4"/>
      <c r="F82" s="4"/>
      <c r="G82" s="62"/>
      <c r="L82" s="6"/>
      <c r="M82" s="24"/>
      <c r="N82" s="6"/>
      <c r="O82" s="24"/>
    </row>
    <row r="83" spans="1:15" ht="24" customHeight="1">
      <c r="A83" s="3" t="s">
        <v>15</v>
      </c>
      <c r="E83" s="4"/>
      <c r="F83" s="4"/>
      <c r="G83" s="62"/>
      <c r="L83" s="6"/>
      <c r="M83" s="24"/>
      <c r="N83" s="6"/>
      <c r="O83" s="24"/>
    </row>
    <row r="84" spans="2:15" ht="24" customHeight="1">
      <c r="B84" s="3" t="s">
        <v>7</v>
      </c>
      <c r="E84" s="4"/>
      <c r="F84" s="4"/>
      <c r="G84" s="62"/>
      <c r="L84" s="6"/>
      <c r="M84" s="24"/>
      <c r="N84" s="6"/>
      <c r="O84" s="24"/>
    </row>
    <row r="85" spans="3:15" ht="24" customHeight="1" thickBot="1">
      <c r="C85" s="3" t="s">
        <v>176</v>
      </c>
      <c r="E85" s="4"/>
      <c r="F85" s="4"/>
      <c r="G85" s="62" t="s">
        <v>98</v>
      </c>
      <c r="I85" s="71">
        <v>300000000</v>
      </c>
      <c r="K85" s="71">
        <v>300000000</v>
      </c>
      <c r="L85" s="6"/>
      <c r="M85" s="71">
        <v>300000000</v>
      </c>
      <c r="N85" s="6"/>
      <c r="O85" s="71">
        <v>300000000</v>
      </c>
    </row>
    <row r="86" spans="2:15" ht="24" customHeight="1" thickTop="1">
      <c r="B86" s="3" t="s">
        <v>112</v>
      </c>
      <c r="E86" s="4"/>
      <c r="F86" s="4"/>
      <c r="G86" s="62"/>
      <c r="I86" s="98"/>
      <c r="K86" s="98"/>
      <c r="L86" s="6"/>
      <c r="M86" s="98"/>
      <c r="N86" s="6"/>
      <c r="O86" s="54"/>
    </row>
    <row r="87" spans="3:15" ht="24" customHeight="1">
      <c r="C87" s="3" t="s">
        <v>213</v>
      </c>
      <c r="E87" s="4"/>
      <c r="F87" s="4"/>
      <c r="G87" s="62"/>
      <c r="I87" s="3"/>
      <c r="K87" s="3"/>
      <c r="L87" s="6"/>
      <c r="M87" s="3"/>
      <c r="N87" s="3"/>
      <c r="O87" s="3"/>
    </row>
    <row r="88" spans="3:15" ht="24" customHeight="1">
      <c r="C88" s="3" t="s">
        <v>223</v>
      </c>
      <c r="E88" s="4"/>
      <c r="F88" s="4"/>
      <c r="G88" s="62"/>
      <c r="I88" s="3"/>
      <c r="K88" s="3"/>
      <c r="L88" s="6"/>
      <c r="M88" s="3"/>
      <c r="N88" s="3"/>
      <c r="O88" s="3"/>
    </row>
    <row r="89" spans="3:15" ht="24" customHeight="1">
      <c r="C89" s="3" t="s">
        <v>224</v>
      </c>
      <c r="E89" s="4"/>
      <c r="F89" s="4"/>
      <c r="G89" s="62" t="s">
        <v>98</v>
      </c>
      <c r="I89" s="55">
        <f>Conso!D29</f>
        <v>221449456</v>
      </c>
      <c r="K89" s="55">
        <f>Conso!D20</f>
        <v>220718906</v>
      </c>
      <c r="L89" s="6"/>
      <c r="M89" s="55">
        <f>SE!D24</f>
        <v>221449456</v>
      </c>
      <c r="N89" s="6"/>
      <c r="O89" s="55">
        <f>SE!D16</f>
        <v>220718906</v>
      </c>
    </row>
    <row r="90" spans="1:15" ht="24" customHeight="1">
      <c r="A90" s="3" t="s">
        <v>75</v>
      </c>
      <c r="E90" s="4"/>
      <c r="F90" s="4"/>
      <c r="G90" s="62" t="s">
        <v>98</v>
      </c>
      <c r="I90" s="55">
        <f>Conso!F29</f>
        <v>82317791</v>
      </c>
      <c r="K90" s="55">
        <f>Conso!F20</f>
        <v>76473391</v>
      </c>
      <c r="L90" s="6"/>
      <c r="M90" s="55">
        <f>SE!F24</f>
        <v>82317791</v>
      </c>
      <c r="N90" s="6"/>
      <c r="O90" s="55">
        <f>SE!F16</f>
        <v>76473391</v>
      </c>
    </row>
    <row r="91" spans="1:15" ht="24" customHeight="1">
      <c r="A91" s="3" t="s">
        <v>128</v>
      </c>
      <c r="E91" s="4"/>
      <c r="F91" s="4"/>
      <c r="G91" s="62" t="s">
        <v>129</v>
      </c>
      <c r="I91" s="55">
        <f>Conso!H29</f>
        <v>392750380</v>
      </c>
      <c r="K91" s="55">
        <f>Conso!H20</f>
        <v>396403130</v>
      </c>
      <c r="L91" s="6"/>
      <c r="M91" s="55">
        <f>SE!H24</f>
        <v>392750380</v>
      </c>
      <c r="N91" s="6"/>
      <c r="O91" s="55">
        <f>SE!H16</f>
        <v>396403130</v>
      </c>
    </row>
    <row r="92" spans="1:15" ht="24" customHeight="1">
      <c r="A92" s="3" t="s">
        <v>22</v>
      </c>
      <c r="E92" s="4"/>
      <c r="F92" s="4"/>
      <c r="G92" s="62"/>
      <c r="I92" s="55"/>
      <c r="K92" s="55"/>
      <c r="L92" s="6"/>
      <c r="M92" s="55"/>
      <c r="N92" s="6"/>
      <c r="O92" s="55"/>
    </row>
    <row r="93" spans="2:15" ht="24" customHeight="1">
      <c r="B93" s="3" t="s">
        <v>39</v>
      </c>
      <c r="E93" s="4"/>
      <c r="F93" s="4"/>
      <c r="G93" s="62" t="s">
        <v>95</v>
      </c>
      <c r="I93" s="55">
        <f>Conso!J29</f>
        <v>30000000</v>
      </c>
      <c r="K93" s="55">
        <f>Conso!J20</f>
        <v>30000000</v>
      </c>
      <c r="L93" s="6"/>
      <c r="M93" s="55">
        <f>SE!J24</f>
        <v>30000000</v>
      </c>
      <c r="N93" s="6"/>
      <c r="O93" s="55">
        <f>SE!J16</f>
        <v>30000000</v>
      </c>
    </row>
    <row r="94" spans="2:15" ht="24" customHeight="1">
      <c r="B94" s="3" t="s">
        <v>23</v>
      </c>
      <c r="E94" s="4"/>
      <c r="F94" s="4"/>
      <c r="G94" s="62"/>
      <c r="I94" s="78">
        <f>Conso!L29</f>
        <v>406041406</v>
      </c>
      <c r="K94" s="78">
        <f>Conso!L20</f>
        <v>376153096</v>
      </c>
      <c r="L94" s="6"/>
      <c r="M94" s="78">
        <f>SE!L24</f>
        <v>349751307</v>
      </c>
      <c r="N94" s="6"/>
      <c r="O94" s="78">
        <f>SE!L16</f>
        <v>358303187</v>
      </c>
    </row>
    <row r="95" spans="1:15" ht="24" customHeight="1">
      <c r="A95" s="3" t="s">
        <v>155</v>
      </c>
      <c r="E95" s="4"/>
      <c r="F95" s="4"/>
      <c r="G95" s="62"/>
      <c r="I95" s="8">
        <f>SUM(I87:I94)</f>
        <v>1132559033</v>
      </c>
      <c r="K95" s="8">
        <f>SUM(K87:K94)</f>
        <v>1099748523</v>
      </c>
      <c r="L95" s="6"/>
      <c r="M95" s="8">
        <f>SUM(M87:M94)</f>
        <v>1076268934</v>
      </c>
      <c r="N95" s="6"/>
      <c r="O95" s="8">
        <f>SUM(O87:O94)</f>
        <v>1081898614</v>
      </c>
    </row>
    <row r="96" spans="1:15" ht="24" customHeight="1">
      <c r="A96" s="3" t="s">
        <v>156</v>
      </c>
      <c r="E96" s="4"/>
      <c r="F96" s="4"/>
      <c r="G96" s="62"/>
      <c r="I96" s="78">
        <f>Conso!P29</f>
        <v>367</v>
      </c>
      <c r="K96" s="78">
        <f>Conso!P20</f>
        <v>137</v>
      </c>
      <c r="L96" s="6"/>
      <c r="M96" s="78">
        <v>0</v>
      </c>
      <c r="N96" s="6"/>
      <c r="O96" s="78">
        <v>0</v>
      </c>
    </row>
    <row r="97" spans="1:15" ht="24" customHeight="1">
      <c r="A97" s="79" t="s">
        <v>20</v>
      </c>
      <c r="B97" s="10"/>
      <c r="E97" s="4"/>
      <c r="F97" s="4"/>
      <c r="G97" s="62"/>
      <c r="I97" s="56">
        <f>SUM(I95:I96)</f>
        <v>1132559400</v>
      </c>
      <c r="K97" s="56">
        <f>SUM(K95:K96)</f>
        <v>1099748660</v>
      </c>
      <c r="L97" s="6"/>
      <c r="M97" s="56">
        <f>SUM(M95:M96)</f>
        <v>1076268934</v>
      </c>
      <c r="N97" s="6"/>
      <c r="O97" s="56">
        <f>SUM(O95:O96)</f>
        <v>1081898614</v>
      </c>
    </row>
    <row r="98" spans="1:15" ht="24" customHeight="1" thickBot="1">
      <c r="A98" s="79" t="s">
        <v>21</v>
      </c>
      <c r="B98" s="10"/>
      <c r="E98" s="4"/>
      <c r="F98" s="4"/>
      <c r="G98" s="62"/>
      <c r="I98" s="71">
        <f>SUM(I72,I97)</f>
        <v>3550745310</v>
      </c>
      <c r="K98" s="71">
        <f>SUM(K72,K97)</f>
        <v>2663095008</v>
      </c>
      <c r="L98" s="6"/>
      <c r="M98" s="71">
        <f>SUM(M72,M97)</f>
        <v>3553254835</v>
      </c>
      <c r="N98" s="6"/>
      <c r="O98" s="71">
        <f>SUM(O72,O97)</f>
        <v>2640325713</v>
      </c>
    </row>
    <row r="99" spans="1:15" ht="24" customHeight="1" thickTop="1">
      <c r="A99" s="80"/>
      <c r="E99" s="4"/>
      <c r="F99" s="4"/>
      <c r="G99" s="62"/>
      <c r="I99" s="7"/>
      <c r="K99" s="7"/>
      <c r="L99" s="6"/>
      <c r="M99" s="7"/>
      <c r="N99" s="6"/>
      <c r="O99" s="7"/>
    </row>
    <row r="100" spans="1:15" ht="24" customHeight="1">
      <c r="A100" s="3" t="s">
        <v>24</v>
      </c>
      <c r="D100" s="72"/>
      <c r="G100" s="74"/>
      <c r="H100" s="74"/>
      <c r="I100" s="74"/>
      <c r="J100" s="74"/>
      <c r="K100" s="74"/>
      <c r="L100" s="76"/>
      <c r="M100" s="3"/>
      <c r="N100" s="76"/>
      <c r="O100" s="3"/>
    </row>
    <row r="101" spans="4:14" ht="24" customHeight="1">
      <c r="D101" s="72"/>
      <c r="G101" s="74"/>
      <c r="H101" s="74"/>
      <c r="I101" s="74"/>
      <c r="J101" s="74"/>
      <c r="K101" s="74"/>
      <c r="L101" s="76"/>
      <c r="N101" s="76"/>
    </row>
    <row r="102" spans="1:14" ht="24" customHeight="1">
      <c r="A102" s="81"/>
      <c r="B102" s="81"/>
      <c r="C102" s="81"/>
      <c r="D102" s="81"/>
      <c r="E102" s="81"/>
      <c r="F102" s="81"/>
      <c r="G102" s="74"/>
      <c r="H102" s="74"/>
      <c r="I102" s="74"/>
      <c r="J102" s="74"/>
      <c r="K102" s="74"/>
      <c r="L102" s="76"/>
      <c r="N102" s="76"/>
    </row>
    <row r="103" spans="1:14" ht="24" customHeight="1">
      <c r="A103" s="11"/>
      <c r="B103" s="11"/>
      <c r="C103" s="11"/>
      <c r="D103" s="11"/>
      <c r="E103" s="11"/>
      <c r="F103" s="11"/>
      <c r="G103" s="74"/>
      <c r="H103" s="74"/>
      <c r="I103" s="74"/>
      <c r="J103" s="74"/>
      <c r="K103" s="74"/>
      <c r="L103" s="76"/>
      <c r="N103" s="76"/>
    </row>
    <row r="104" spans="1:14" ht="24" customHeight="1">
      <c r="A104" s="11"/>
      <c r="B104" s="11"/>
      <c r="C104" s="11"/>
      <c r="D104" s="11"/>
      <c r="E104" s="11"/>
      <c r="F104" s="11"/>
      <c r="G104" s="82" t="s">
        <v>123</v>
      </c>
      <c r="H104" s="74"/>
      <c r="I104" s="74"/>
      <c r="J104" s="74"/>
      <c r="K104" s="74"/>
      <c r="L104" s="76"/>
      <c r="N104" s="76"/>
    </row>
    <row r="105" spans="1:14" ht="24" customHeight="1">
      <c r="A105" s="81"/>
      <c r="B105" s="81"/>
      <c r="C105" s="81"/>
      <c r="D105" s="81"/>
      <c r="E105" s="81"/>
      <c r="F105" s="81"/>
      <c r="G105" s="74"/>
      <c r="H105" s="74"/>
      <c r="I105" s="74"/>
      <c r="J105" s="74"/>
      <c r="K105" s="74"/>
      <c r="L105" s="76"/>
      <c r="N105" s="76"/>
    </row>
    <row r="106" spans="5:14" ht="24" customHeight="1">
      <c r="E106" s="4"/>
      <c r="F106" s="4"/>
      <c r="L106" s="6"/>
      <c r="N106" s="6"/>
    </row>
    <row r="107" spans="5:14" ht="24" customHeight="1">
      <c r="E107" s="4"/>
      <c r="F107" s="4"/>
      <c r="L107" s="6"/>
      <c r="N107" s="6"/>
    </row>
    <row r="108" spans="5:14" ht="24" customHeight="1">
      <c r="E108" s="4"/>
      <c r="F108" s="4"/>
      <c r="L108" s="6"/>
      <c r="N108" s="6"/>
    </row>
    <row r="109" spans="5:14" ht="24" customHeight="1">
      <c r="E109" s="4"/>
      <c r="F109" s="4"/>
      <c r="L109" s="6"/>
      <c r="N109" s="6"/>
    </row>
    <row r="110" spans="5:14" ht="24" customHeight="1">
      <c r="E110" s="4"/>
      <c r="F110" s="4"/>
      <c r="L110" s="6"/>
      <c r="N110" s="6"/>
    </row>
    <row r="111" spans="5:14" ht="24" customHeight="1">
      <c r="E111" s="4"/>
      <c r="F111" s="4"/>
      <c r="L111" s="6"/>
      <c r="N111" s="6"/>
    </row>
    <row r="112" spans="5:14" ht="24" customHeight="1">
      <c r="E112" s="4"/>
      <c r="F112" s="4"/>
      <c r="L112" s="6"/>
      <c r="N112" s="6"/>
    </row>
    <row r="113" spans="5:14" ht="24" customHeight="1">
      <c r="E113" s="4"/>
      <c r="F113" s="4"/>
      <c r="L113" s="6"/>
      <c r="N113" s="6"/>
    </row>
    <row r="114" spans="5:14" ht="24" customHeight="1">
      <c r="E114" s="4"/>
      <c r="F114" s="4"/>
      <c r="L114" s="6"/>
      <c r="N114" s="6"/>
    </row>
    <row r="115" spans="5:14" ht="24" customHeight="1">
      <c r="E115" s="4"/>
      <c r="F115" s="4"/>
      <c r="L115" s="6"/>
      <c r="N115" s="6"/>
    </row>
    <row r="116" spans="5:14" ht="24" customHeight="1">
      <c r="E116" s="4"/>
      <c r="F116" s="4"/>
      <c r="L116" s="6"/>
      <c r="N116" s="6"/>
    </row>
    <row r="117" spans="5:14" ht="24" customHeight="1">
      <c r="E117" s="4"/>
      <c r="F117" s="4"/>
      <c r="L117" s="6"/>
      <c r="N117" s="6"/>
    </row>
    <row r="118" spans="5:14" ht="24" customHeight="1">
      <c r="E118" s="4"/>
      <c r="F118" s="4"/>
      <c r="L118" s="6"/>
      <c r="N118" s="6"/>
    </row>
    <row r="119" spans="5:14" ht="24" customHeight="1">
      <c r="E119" s="4"/>
      <c r="F119" s="4"/>
      <c r="L119" s="6"/>
      <c r="N119" s="6"/>
    </row>
    <row r="120" spans="5:14" ht="24" customHeight="1">
      <c r="E120" s="4"/>
      <c r="F120" s="4"/>
      <c r="L120" s="6"/>
      <c r="N120" s="6"/>
    </row>
    <row r="121" spans="5:14" ht="24" customHeight="1">
      <c r="E121" s="4"/>
      <c r="F121" s="4"/>
      <c r="L121" s="6"/>
      <c r="N121" s="6"/>
    </row>
    <row r="122" spans="5:14" ht="24" customHeight="1">
      <c r="E122" s="4"/>
      <c r="F122" s="4"/>
      <c r="L122" s="6"/>
      <c r="N122" s="6"/>
    </row>
    <row r="123" spans="5:14" ht="24" customHeight="1">
      <c r="E123" s="4"/>
      <c r="F123" s="4"/>
      <c r="L123" s="6"/>
      <c r="N123" s="6"/>
    </row>
    <row r="124" spans="5:14" ht="24" customHeight="1">
      <c r="E124" s="4"/>
      <c r="F124" s="4"/>
      <c r="L124" s="6"/>
      <c r="N124" s="6"/>
    </row>
    <row r="125" spans="5:14" ht="24" customHeight="1">
      <c r="E125" s="4"/>
      <c r="F125" s="4"/>
      <c r="L125" s="6"/>
      <c r="N125" s="6"/>
    </row>
    <row r="126" spans="5:14" ht="24" customHeight="1">
      <c r="E126" s="4"/>
      <c r="F126" s="4"/>
      <c r="L126" s="6"/>
      <c r="N126" s="6"/>
    </row>
  </sheetData>
  <sheetProtection/>
  <mergeCells count="6">
    <mergeCell ref="M5:O5"/>
    <mergeCell ref="I5:K5"/>
    <mergeCell ref="I45:K45"/>
    <mergeCell ref="M45:O45"/>
    <mergeCell ref="I79:K79"/>
    <mergeCell ref="M79:O79"/>
  </mergeCells>
  <printOptions horizontalCentered="1"/>
  <pageMargins left="0.8661417322834646" right="0.35433070866141736" top="0.9055118110236221" bottom="0" header="0.1968503937007874" footer="0.1968503937007874"/>
  <pageSetup firstPageNumber="2" useFirstPageNumber="1" fitToHeight="0" horizontalDpi="600" verticalDpi="600" orientation="portrait" paperSize="9" scale="80" r:id="rId1"/>
  <rowBreaks count="2" manualBreakCount="2">
    <brk id="40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showGridLines="0" view="pageBreakPreview" zoomScale="70" zoomScaleSheetLayoutView="70" zoomScalePageLayoutView="0" workbookViewId="0" topLeftCell="A97">
      <selection activeCell="A105" sqref="A105"/>
    </sheetView>
  </sheetViews>
  <sheetFormatPr defaultColWidth="9.140625" defaultRowHeight="21.75"/>
  <cols>
    <col min="1" max="3" width="1.7109375" style="3" customWidth="1"/>
    <col min="4" max="4" width="25.7109375" style="3" customWidth="1"/>
    <col min="5" max="6" width="10.7109375" style="3" customWidth="1"/>
    <col min="7" max="7" width="10.7109375" style="62" customWidth="1"/>
    <col min="8" max="8" width="1.28515625" style="62" customWidth="1"/>
    <col min="9" max="9" width="16.28125" style="62" customWidth="1"/>
    <col min="10" max="10" width="1.28515625" style="62" customWidth="1"/>
    <col min="11" max="11" width="16.28125" style="62" customWidth="1"/>
    <col min="12" max="12" width="1.28515625" style="11" customWidth="1"/>
    <col min="13" max="13" width="16.28125" style="53" customWidth="1"/>
    <col min="14" max="14" width="1.28515625" style="11" customWidth="1"/>
    <col min="15" max="15" width="17.57421875" style="53" customWidth="1"/>
    <col min="16" max="16" width="1.1484375" style="3" customWidth="1"/>
    <col min="17" max="17" width="16.140625" style="3" bestFit="1" customWidth="1"/>
    <col min="18" max="19" width="14.8515625" style="3" bestFit="1" customWidth="1"/>
    <col min="20" max="16384" width="9.140625" style="3" customWidth="1"/>
  </cols>
  <sheetData>
    <row r="1" spans="1:15" ht="23.25">
      <c r="A1" s="16" t="s">
        <v>157</v>
      </c>
      <c r="B1" s="34"/>
      <c r="C1" s="34"/>
      <c r="D1" s="34"/>
      <c r="E1" s="34"/>
      <c r="F1" s="34"/>
      <c r="G1" s="57"/>
      <c r="H1" s="57"/>
      <c r="I1" s="57"/>
      <c r="J1" s="57"/>
      <c r="K1" s="57"/>
      <c r="L1" s="58"/>
      <c r="M1" s="59"/>
      <c r="N1" s="58"/>
      <c r="O1" s="59"/>
    </row>
    <row r="2" spans="1:15" ht="23.25">
      <c r="A2" s="35" t="s">
        <v>77</v>
      </c>
      <c r="B2" s="60"/>
      <c r="C2" s="60"/>
      <c r="D2" s="60"/>
      <c r="E2" s="60"/>
      <c r="F2" s="60"/>
      <c r="G2" s="57"/>
      <c r="H2" s="57"/>
      <c r="I2" s="57"/>
      <c r="J2" s="57"/>
      <c r="K2" s="57"/>
      <c r="L2" s="60"/>
      <c r="M2" s="59"/>
      <c r="N2" s="60"/>
      <c r="O2" s="59"/>
    </row>
    <row r="3" spans="1:15" ht="23.25">
      <c r="A3" s="35" t="s">
        <v>196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9"/>
      <c r="N3" s="60"/>
      <c r="O3" s="59"/>
    </row>
    <row r="4" spans="2:15" ht="23.25">
      <c r="B4" s="61"/>
      <c r="C4" s="61"/>
      <c r="D4" s="61"/>
      <c r="E4" s="61"/>
      <c r="F4" s="61"/>
      <c r="L4" s="61"/>
      <c r="M4" s="63"/>
      <c r="N4" s="61"/>
      <c r="O4" s="63" t="s">
        <v>31</v>
      </c>
    </row>
    <row r="5" spans="2:15" ht="23.25">
      <c r="B5" s="61"/>
      <c r="C5" s="61"/>
      <c r="D5" s="61"/>
      <c r="E5" s="61"/>
      <c r="F5" s="61"/>
      <c r="I5" s="132" t="s">
        <v>137</v>
      </c>
      <c r="J5" s="132"/>
      <c r="K5" s="132"/>
      <c r="L5" s="61"/>
      <c r="M5" s="131" t="s">
        <v>138</v>
      </c>
      <c r="N5" s="131"/>
      <c r="O5" s="131"/>
    </row>
    <row r="6" spans="2:15" ht="23.25">
      <c r="B6" s="61"/>
      <c r="C6" s="61"/>
      <c r="D6" s="61"/>
      <c r="E6" s="61"/>
      <c r="F6" s="61"/>
      <c r="G6" s="85" t="s">
        <v>14</v>
      </c>
      <c r="H6" s="68"/>
      <c r="I6" s="112" t="s">
        <v>200</v>
      </c>
      <c r="J6" s="68"/>
      <c r="K6" s="64">
        <v>2561</v>
      </c>
      <c r="L6" s="61"/>
      <c r="M6" s="64">
        <v>2562</v>
      </c>
      <c r="N6" s="65"/>
      <c r="O6" s="64">
        <v>2561</v>
      </c>
    </row>
    <row r="7" spans="1:15" ht="23.25">
      <c r="A7" s="10" t="s">
        <v>97</v>
      </c>
      <c r="F7" s="66"/>
      <c r="G7" s="65"/>
      <c r="H7" s="65"/>
      <c r="I7" s="65"/>
      <c r="J7" s="65"/>
      <c r="K7" s="65"/>
      <c r="L7" s="65"/>
      <c r="M7" s="86"/>
      <c r="N7" s="65"/>
      <c r="O7" s="86"/>
    </row>
    <row r="8" spans="1:14" ht="23.25">
      <c r="A8" s="10" t="s">
        <v>17</v>
      </c>
      <c r="E8" s="4"/>
      <c r="F8" s="4"/>
      <c r="L8" s="6"/>
      <c r="N8" s="6"/>
    </row>
    <row r="9" spans="1:15" ht="23.25">
      <c r="A9" s="3" t="s">
        <v>28</v>
      </c>
      <c r="E9" s="4"/>
      <c r="F9" s="4"/>
      <c r="G9" s="62" t="s">
        <v>130</v>
      </c>
      <c r="I9" s="7">
        <v>290929801</v>
      </c>
      <c r="K9" s="7">
        <v>257232654</v>
      </c>
      <c r="L9" s="6"/>
      <c r="M9" s="7">
        <v>290929801</v>
      </c>
      <c r="N9" s="8"/>
      <c r="O9" s="7">
        <v>257232654</v>
      </c>
    </row>
    <row r="10" spans="1:15" ht="23.25">
      <c r="A10" s="3" t="s">
        <v>30</v>
      </c>
      <c r="E10" s="6"/>
      <c r="F10" s="4"/>
      <c r="G10" s="62" t="s">
        <v>131</v>
      </c>
      <c r="I10" s="7">
        <v>141283681</v>
      </c>
      <c r="K10" s="46">
        <v>156468634</v>
      </c>
      <c r="L10" s="6"/>
      <c r="M10" s="7">
        <v>55283601</v>
      </c>
      <c r="N10" s="8"/>
      <c r="O10" s="46">
        <v>125156405</v>
      </c>
    </row>
    <row r="11" spans="1:15" ht="23.25">
      <c r="A11" s="80" t="s">
        <v>29</v>
      </c>
      <c r="E11" s="6"/>
      <c r="F11" s="4"/>
      <c r="G11" s="62" t="s">
        <v>180</v>
      </c>
      <c r="I11" s="7">
        <v>24389886</v>
      </c>
      <c r="K11" s="103">
        <v>31398032</v>
      </c>
      <c r="L11" s="6"/>
      <c r="M11" s="7">
        <v>39168897</v>
      </c>
      <c r="N11" s="8"/>
      <c r="O11" s="103">
        <v>31365995</v>
      </c>
    </row>
    <row r="12" spans="1:15" ht="23.25">
      <c r="A12" s="10" t="s">
        <v>8</v>
      </c>
      <c r="E12" s="6"/>
      <c r="F12" s="4"/>
      <c r="I12" s="102">
        <f>SUM(I9:I11)</f>
        <v>456603368</v>
      </c>
      <c r="K12" s="102">
        <f>SUM(K9:K11)</f>
        <v>445099320</v>
      </c>
      <c r="L12" s="6"/>
      <c r="M12" s="102">
        <f>SUM(M9:M11)</f>
        <v>385382299</v>
      </c>
      <c r="N12" s="8"/>
      <c r="O12" s="102">
        <f>SUM(O9:O11)</f>
        <v>413755054</v>
      </c>
    </row>
    <row r="13" spans="1:15" ht="23.25">
      <c r="A13" s="10" t="s">
        <v>16</v>
      </c>
      <c r="E13" s="6"/>
      <c r="F13" s="4"/>
      <c r="I13" s="103"/>
      <c r="K13" s="103"/>
      <c r="L13" s="6"/>
      <c r="M13" s="103"/>
      <c r="N13" s="8"/>
      <c r="O13" s="103"/>
    </row>
    <row r="14" spans="1:15" ht="23.25">
      <c r="A14" s="3" t="s">
        <v>158</v>
      </c>
      <c r="E14" s="6"/>
      <c r="F14" s="4"/>
      <c r="I14" s="7">
        <v>40282116</v>
      </c>
      <c r="K14" s="103">
        <v>29244913</v>
      </c>
      <c r="L14" s="6"/>
      <c r="M14" s="7">
        <v>23037071</v>
      </c>
      <c r="N14" s="8"/>
      <c r="O14" s="103">
        <v>21906298</v>
      </c>
    </row>
    <row r="15" spans="1:15" ht="23.25">
      <c r="A15" s="82" t="s">
        <v>38</v>
      </c>
      <c r="E15" s="6"/>
      <c r="F15" s="4"/>
      <c r="I15" s="7">
        <v>90441622</v>
      </c>
      <c r="K15" s="103">
        <v>84177324</v>
      </c>
      <c r="L15" s="6"/>
      <c r="M15" s="7">
        <v>88210634</v>
      </c>
      <c r="N15" s="8"/>
      <c r="O15" s="103">
        <v>82177148</v>
      </c>
    </row>
    <row r="16" spans="1:15" ht="23.25">
      <c r="A16" s="3" t="s">
        <v>110</v>
      </c>
      <c r="G16" s="62" t="s">
        <v>111</v>
      </c>
      <c r="I16" s="7">
        <v>110521940</v>
      </c>
      <c r="K16" s="7">
        <v>70504047</v>
      </c>
      <c r="M16" s="7">
        <v>110521940</v>
      </c>
      <c r="N16" s="8"/>
      <c r="O16" s="7">
        <v>70504047</v>
      </c>
    </row>
    <row r="17" spans="1:15" ht="23.25">
      <c r="A17" s="10" t="s">
        <v>10</v>
      </c>
      <c r="E17" s="6"/>
      <c r="F17" s="4"/>
      <c r="I17" s="102">
        <f>SUM(I14:I16)</f>
        <v>241245678</v>
      </c>
      <c r="K17" s="102">
        <f>SUM(K14:K16)</f>
        <v>183926284</v>
      </c>
      <c r="L17" s="6"/>
      <c r="M17" s="102">
        <f>SUM(M14:M16)</f>
        <v>221769645</v>
      </c>
      <c r="N17" s="8"/>
      <c r="O17" s="102">
        <f>SUM(O14:O16)</f>
        <v>174587493</v>
      </c>
    </row>
    <row r="18" spans="1:15" ht="23.25">
      <c r="A18" s="87" t="s">
        <v>49</v>
      </c>
      <c r="B18" s="10"/>
      <c r="E18" s="6"/>
      <c r="F18" s="4"/>
      <c r="I18" s="103">
        <f>I12-I17</f>
        <v>215357690</v>
      </c>
      <c r="K18" s="103">
        <f>K12-K17</f>
        <v>261173036</v>
      </c>
      <c r="L18" s="6"/>
      <c r="M18" s="103">
        <f>M12-M17</f>
        <v>163612654</v>
      </c>
      <c r="N18" s="8"/>
      <c r="O18" s="103">
        <f>O12-O17</f>
        <v>239167561</v>
      </c>
    </row>
    <row r="19" spans="1:15" ht="23.25">
      <c r="A19" s="3" t="s">
        <v>33</v>
      </c>
      <c r="E19" s="6"/>
      <c r="F19" s="4"/>
      <c r="I19" s="108">
        <v>-83977953</v>
      </c>
      <c r="K19" s="108">
        <v>-69251224</v>
      </c>
      <c r="L19" s="6"/>
      <c r="M19" s="108">
        <v>-84397130</v>
      </c>
      <c r="N19" s="8"/>
      <c r="O19" s="108">
        <v>-69251224</v>
      </c>
    </row>
    <row r="20" spans="1:15" ht="23.25">
      <c r="A20" s="87" t="s">
        <v>50</v>
      </c>
      <c r="E20" s="6"/>
      <c r="F20" s="4"/>
      <c r="I20" s="46">
        <f>SUM(I18:I19)</f>
        <v>131379737</v>
      </c>
      <c r="K20" s="46">
        <f>SUM(K18:K19)</f>
        <v>191921812</v>
      </c>
      <c r="L20" s="6"/>
      <c r="M20" s="46">
        <f>SUM(M18:M19)</f>
        <v>79215524</v>
      </c>
      <c r="N20" s="8"/>
      <c r="O20" s="46">
        <f>SUM(O18:O19)</f>
        <v>169916337</v>
      </c>
    </row>
    <row r="21" spans="1:15" ht="23.25">
      <c r="A21" s="3" t="s">
        <v>51</v>
      </c>
      <c r="E21" s="6"/>
      <c r="F21" s="4"/>
      <c r="G21" s="62" t="s">
        <v>69</v>
      </c>
      <c r="I21" s="105">
        <v>-28282137</v>
      </c>
      <c r="K21" s="105">
        <v>-43075543</v>
      </c>
      <c r="L21" s="6"/>
      <c r="M21" s="105">
        <v>-14621550</v>
      </c>
      <c r="N21" s="8"/>
      <c r="O21" s="105">
        <v>-38920084</v>
      </c>
    </row>
    <row r="22" spans="1:15" ht="23.25">
      <c r="A22" s="10" t="s">
        <v>81</v>
      </c>
      <c r="E22" s="6"/>
      <c r="F22" s="4"/>
      <c r="I22" s="102">
        <f>SUM(I20:I21)</f>
        <v>103097600</v>
      </c>
      <c r="K22" s="102">
        <f>SUM(K20:K21)</f>
        <v>148846269</v>
      </c>
      <c r="L22" s="6"/>
      <c r="M22" s="56">
        <f>SUM(M20:M21)</f>
        <v>64593974</v>
      </c>
      <c r="N22" s="8"/>
      <c r="O22" s="56">
        <f>SUM(O20:O21)</f>
        <v>130996253</v>
      </c>
    </row>
    <row r="23" spans="1:15" ht="12.75" customHeight="1">
      <c r="A23" s="10"/>
      <c r="E23" s="6"/>
      <c r="F23" s="4"/>
      <c r="G23" s="3"/>
      <c r="H23" s="3"/>
      <c r="I23" s="46"/>
      <c r="J23" s="3"/>
      <c r="K23" s="46"/>
      <c r="L23" s="6"/>
      <c r="M23" s="54"/>
      <c r="N23" s="8"/>
      <c r="O23" s="54"/>
    </row>
    <row r="24" spans="1:15" ht="23.25">
      <c r="A24" s="83" t="s">
        <v>78</v>
      </c>
      <c r="B24" s="61"/>
      <c r="C24" s="61"/>
      <c r="D24" s="61"/>
      <c r="E24" s="61"/>
      <c r="F24" s="61"/>
      <c r="G24" s="61"/>
      <c r="H24" s="61"/>
      <c r="I24" s="88"/>
      <c r="J24" s="61"/>
      <c r="K24" s="88"/>
      <c r="L24" s="61"/>
      <c r="M24" s="88"/>
      <c r="N24" s="92"/>
      <c r="O24" s="88"/>
    </row>
    <row r="25" spans="1:15" ht="23.25">
      <c r="A25" s="84" t="s">
        <v>92</v>
      </c>
      <c r="B25" s="61"/>
      <c r="C25" s="61"/>
      <c r="D25" s="61"/>
      <c r="E25" s="61"/>
      <c r="F25" s="61"/>
      <c r="G25" s="61"/>
      <c r="H25" s="61"/>
      <c r="I25" s="88"/>
      <c r="J25" s="61"/>
      <c r="K25" s="88"/>
      <c r="L25" s="61"/>
      <c r="M25" s="88"/>
      <c r="N25" s="92"/>
      <c r="O25" s="88"/>
    </row>
    <row r="26" spans="1:15" ht="23.25">
      <c r="A26" s="84" t="s">
        <v>82</v>
      </c>
      <c r="B26" s="61"/>
      <c r="C26" s="61"/>
      <c r="D26" s="61"/>
      <c r="E26" s="61"/>
      <c r="F26" s="61"/>
      <c r="G26" s="61"/>
      <c r="H26" s="61"/>
      <c r="I26" s="89">
        <v>-464664</v>
      </c>
      <c r="J26" s="61"/>
      <c r="K26" s="89">
        <v>0</v>
      </c>
      <c r="L26" s="61"/>
      <c r="M26" s="89">
        <v>-385769</v>
      </c>
      <c r="N26" s="93"/>
      <c r="O26" s="89">
        <v>0</v>
      </c>
    </row>
    <row r="27" spans="1:15" ht="23.25">
      <c r="A27" s="84" t="s">
        <v>93</v>
      </c>
      <c r="B27" s="61"/>
      <c r="C27" s="61"/>
      <c r="D27" s="61"/>
      <c r="E27" s="61"/>
      <c r="F27" s="61"/>
      <c r="G27" s="61"/>
      <c r="H27" s="61"/>
      <c r="I27" s="90">
        <v>92933</v>
      </c>
      <c r="J27" s="61"/>
      <c r="K27" s="90">
        <v>0</v>
      </c>
      <c r="L27" s="61"/>
      <c r="M27" s="90">
        <v>77154</v>
      </c>
      <c r="N27" s="92"/>
      <c r="O27" s="90">
        <v>0</v>
      </c>
    </row>
    <row r="28" spans="1:15" ht="23.25">
      <c r="A28" s="83" t="s">
        <v>113</v>
      </c>
      <c r="B28" s="61"/>
      <c r="C28" s="61"/>
      <c r="D28" s="61"/>
      <c r="E28" s="61"/>
      <c r="F28" s="61"/>
      <c r="G28" s="61"/>
      <c r="H28" s="61"/>
      <c r="I28" s="90">
        <f>SUM(I26:I27)</f>
        <v>-371731</v>
      </c>
      <c r="J28" s="61"/>
      <c r="K28" s="90">
        <f>SUM(K26:K27)</f>
        <v>0</v>
      </c>
      <c r="L28" s="61"/>
      <c r="M28" s="90">
        <f>SUM(M26:M27)</f>
        <v>-308615</v>
      </c>
      <c r="N28" s="92"/>
      <c r="O28" s="90">
        <f>SUM(O26:O27)</f>
        <v>0</v>
      </c>
    </row>
    <row r="29" spans="1:15" ht="11.25" customHeight="1">
      <c r="A29" s="10"/>
      <c r="E29" s="6"/>
      <c r="F29" s="4"/>
      <c r="G29" s="3"/>
      <c r="H29" s="3"/>
      <c r="I29" s="54"/>
      <c r="J29" s="3"/>
      <c r="K29" s="54"/>
      <c r="L29" s="6"/>
      <c r="M29" s="54"/>
      <c r="N29" s="8"/>
      <c r="O29" s="54"/>
    </row>
    <row r="30" spans="1:15" ht="24" thickBot="1">
      <c r="A30" s="83" t="s">
        <v>76</v>
      </c>
      <c r="B30" s="61"/>
      <c r="C30" s="61"/>
      <c r="D30" s="61"/>
      <c r="E30" s="61"/>
      <c r="F30" s="61"/>
      <c r="G30" s="61"/>
      <c r="H30" s="61"/>
      <c r="I30" s="91">
        <f>SUM(I22,I28)</f>
        <v>102725869</v>
      </c>
      <c r="J30" s="61"/>
      <c r="K30" s="91">
        <f>SUM(K22,K28)</f>
        <v>148846269</v>
      </c>
      <c r="L30" s="61"/>
      <c r="M30" s="91">
        <f>SUM(M22,M28)</f>
        <v>64285359</v>
      </c>
      <c r="N30" s="92"/>
      <c r="O30" s="91">
        <f>SUM(O22,O28)</f>
        <v>130996253</v>
      </c>
    </row>
    <row r="31" spans="1:15" ht="10.5" customHeight="1" thickTop="1">
      <c r="A31" s="10"/>
      <c r="E31" s="6"/>
      <c r="F31" s="4"/>
      <c r="G31" s="3"/>
      <c r="H31" s="3"/>
      <c r="I31" s="54"/>
      <c r="J31" s="3"/>
      <c r="K31" s="54"/>
      <c r="L31" s="6"/>
      <c r="M31" s="54"/>
      <c r="N31" s="8"/>
      <c r="O31" s="54"/>
    </row>
    <row r="32" spans="1:15" ht="23.25">
      <c r="A32" s="83" t="s">
        <v>203</v>
      </c>
      <c r="E32" s="6"/>
      <c r="F32" s="4"/>
      <c r="G32" s="3"/>
      <c r="H32" s="3"/>
      <c r="I32" s="54"/>
      <c r="J32" s="3"/>
      <c r="K32" s="54"/>
      <c r="L32" s="6"/>
      <c r="M32" s="54"/>
      <c r="N32" s="8"/>
      <c r="O32" s="54"/>
    </row>
    <row r="33" spans="1:15" ht="23.25">
      <c r="A33" s="100" t="s">
        <v>204</v>
      </c>
      <c r="E33" s="6"/>
      <c r="F33" s="4"/>
      <c r="G33" s="3"/>
      <c r="H33" s="3"/>
      <c r="I33" s="89">
        <f>I35-I34</f>
        <v>103097280</v>
      </c>
      <c r="J33" s="61"/>
      <c r="K33" s="89">
        <f>K35-K34</f>
        <v>148846162</v>
      </c>
      <c r="L33" s="61"/>
      <c r="M33" s="89">
        <f>M35-M34</f>
        <v>64593974</v>
      </c>
      <c r="N33" s="8"/>
      <c r="O33" s="89">
        <f>O35-O34</f>
        <v>130996253</v>
      </c>
    </row>
    <row r="34" spans="1:15" ht="23.25">
      <c r="A34" s="100" t="s">
        <v>156</v>
      </c>
      <c r="E34" s="6"/>
      <c r="F34" s="4"/>
      <c r="G34" s="3"/>
      <c r="H34" s="3"/>
      <c r="I34" s="90">
        <v>320</v>
      </c>
      <c r="J34" s="61"/>
      <c r="K34" s="90">
        <v>107</v>
      </c>
      <c r="L34" s="61"/>
      <c r="M34" s="90">
        <v>0</v>
      </c>
      <c r="N34" s="92"/>
      <c r="O34" s="90">
        <v>0</v>
      </c>
    </row>
    <row r="35" spans="1:15" ht="24" thickBot="1">
      <c r="A35" s="100"/>
      <c r="E35" s="6"/>
      <c r="F35" s="4"/>
      <c r="G35" s="3"/>
      <c r="H35" s="3"/>
      <c r="I35" s="91">
        <f>I22</f>
        <v>103097600</v>
      </c>
      <c r="J35" s="61"/>
      <c r="K35" s="91">
        <f>K22</f>
        <v>148846269</v>
      </c>
      <c r="L35" s="61"/>
      <c r="M35" s="91">
        <f>M22</f>
        <v>64593974</v>
      </c>
      <c r="N35" s="92"/>
      <c r="O35" s="91">
        <f>O22</f>
        <v>130996253</v>
      </c>
    </row>
    <row r="36" spans="1:15" ht="10.5" customHeight="1" thickTop="1">
      <c r="A36" s="10"/>
      <c r="E36" s="6"/>
      <c r="F36" s="4"/>
      <c r="G36" s="3"/>
      <c r="H36" s="3"/>
      <c r="I36" s="54"/>
      <c r="J36" s="54"/>
      <c r="K36" s="54"/>
      <c r="L36" s="54"/>
      <c r="M36" s="54"/>
      <c r="N36" s="54"/>
      <c r="O36" s="54"/>
    </row>
    <row r="37" spans="1:15" ht="23.25">
      <c r="A37" s="83" t="s">
        <v>159</v>
      </c>
      <c r="E37" s="6"/>
      <c r="F37" s="4"/>
      <c r="G37" s="3"/>
      <c r="H37" s="3"/>
      <c r="I37" s="54"/>
      <c r="J37" s="54"/>
      <c r="K37" s="54"/>
      <c r="L37" s="54"/>
      <c r="M37" s="54"/>
      <c r="N37" s="54"/>
      <c r="O37" s="54"/>
    </row>
    <row r="38" spans="1:15" ht="24" thickBot="1">
      <c r="A38" s="100" t="s">
        <v>160</v>
      </c>
      <c r="E38" s="6"/>
      <c r="F38" s="4"/>
      <c r="G38" s="3"/>
      <c r="H38" s="3"/>
      <c r="I38" s="46">
        <f>+I30-I39</f>
        <v>102725549</v>
      </c>
      <c r="J38" s="3"/>
      <c r="K38" s="46">
        <f>+K30-K39</f>
        <v>148846162</v>
      </c>
      <c r="L38" s="6"/>
      <c r="M38" s="111">
        <f>+M30</f>
        <v>64285359</v>
      </c>
      <c r="N38" s="8"/>
      <c r="O38" s="111">
        <f>+O30</f>
        <v>130996253</v>
      </c>
    </row>
    <row r="39" spans="1:15" ht="24" thickTop="1">
      <c r="A39" s="100" t="s">
        <v>161</v>
      </c>
      <c r="E39" s="6"/>
      <c r="F39" s="4"/>
      <c r="G39" s="3"/>
      <c r="H39" s="3"/>
      <c r="I39" s="90">
        <v>320</v>
      </c>
      <c r="J39" s="3"/>
      <c r="K39" s="90">
        <v>107</v>
      </c>
      <c r="L39" s="61"/>
      <c r="M39" s="11"/>
      <c r="O39" s="11"/>
    </row>
    <row r="40" spans="1:15" ht="24" thickBot="1">
      <c r="A40" s="10"/>
      <c r="E40" s="6"/>
      <c r="F40" s="4"/>
      <c r="G40" s="3"/>
      <c r="H40" s="3"/>
      <c r="I40" s="91">
        <f>+SUM(I38:I39)</f>
        <v>102725869</v>
      </c>
      <c r="J40" s="3"/>
      <c r="K40" s="91">
        <f>+SUM(K38:K39)</f>
        <v>148846269</v>
      </c>
      <c r="L40" s="61"/>
      <c r="M40" s="11"/>
      <c r="O40" s="11"/>
    </row>
    <row r="41" spans="1:15" ht="3.75" customHeight="1" thickTop="1">
      <c r="A41" s="10"/>
      <c r="E41" s="6"/>
      <c r="F41" s="4"/>
      <c r="G41" s="3"/>
      <c r="H41" s="3"/>
      <c r="I41" s="54"/>
      <c r="J41" s="3"/>
      <c r="K41" s="54"/>
      <c r="L41" s="6"/>
      <c r="M41" s="54"/>
      <c r="N41" s="8"/>
      <c r="O41" s="54"/>
    </row>
    <row r="42" spans="1:12" s="11" customFormat="1" ht="23.25">
      <c r="A42" s="10" t="s">
        <v>99</v>
      </c>
      <c r="C42" s="12"/>
      <c r="D42" s="13"/>
      <c r="E42" s="13"/>
      <c r="F42" s="13"/>
      <c r="G42" s="62" t="s">
        <v>181</v>
      </c>
      <c r="H42" s="62"/>
      <c r="J42" s="62"/>
      <c r="L42" s="14"/>
    </row>
    <row r="43" spans="1:15" s="11" customFormat="1" ht="23.25">
      <c r="A43" s="3" t="s">
        <v>135</v>
      </c>
      <c r="C43" s="14"/>
      <c r="D43" s="13"/>
      <c r="E43" s="15"/>
      <c r="F43" s="13"/>
      <c r="G43" s="15"/>
      <c r="H43" s="15"/>
      <c r="I43" s="115"/>
      <c r="J43" s="15"/>
      <c r="K43" s="115"/>
      <c r="L43" s="14"/>
      <c r="M43" s="15"/>
      <c r="N43" s="13"/>
      <c r="O43" s="15"/>
    </row>
    <row r="44" spans="1:17" s="11" customFormat="1" ht="24" thickBot="1">
      <c r="A44" s="3"/>
      <c r="B44" s="11" t="s">
        <v>162</v>
      </c>
      <c r="C44" s="14"/>
      <c r="D44" s="13"/>
      <c r="E44" s="15"/>
      <c r="F44" s="13"/>
      <c r="G44" s="15"/>
      <c r="H44" s="15"/>
      <c r="I44" s="116">
        <v>0.47</v>
      </c>
      <c r="J44" s="15"/>
      <c r="K44" s="116">
        <v>0.68</v>
      </c>
      <c r="L44" s="14"/>
      <c r="M44" s="116">
        <v>0.29</v>
      </c>
      <c r="N44" s="13"/>
      <c r="O44" s="116">
        <v>0.59</v>
      </c>
      <c r="Q44" s="114"/>
    </row>
    <row r="45" spans="1:15" s="11" customFormat="1" ht="24" thickTop="1">
      <c r="A45" s="3" t="s">
        <v>136</v>
      </c>
      <c r="C45" s="14"/>
      <c r="D45" s="13"/>
      <c r="E45" s="15"/>
      <c r="F45" s="13"/>
      <c r="G45" s="15"/>
      <c r="H45" s="15"/>
      <c r="I45" s="15"/>
      <c r="J45" s="15"/>
      <c r="K45" s="15"/>
      <c r="L45" s="14"/>
      <c r="M45" s="15"/>
      <c r="N45" s="13"/>
      <c r="O45" s="15"/>
    </row>
    <row r="46" spans="1:15" s="11" customFormat="1" ht="24" thickBot="1">
      <c r="A46" s="3"/>
      <c r="B46" s="11" t="s">
        <v>162</v>
      </c>
      <c r="C46" s="14"/>
      <c r="D46" s="13"/>
      <c r="E46" s="15"/>
      <c r="F46" s="13"/>
      <c r="G46" s="15"/>
      <c r="H46" s="15"/>
      <c r="I46" s="116">
        <v>0.43</v>
      </c>
      <c r="J46" s="15"/>
      <c r="K46" s="116">
        <v>0.57</v>
      </c>
      <c r="L46" s="14"/>
      <c r="M46" s="116">
        <v>0.27</v>
      </c>
      <c r="N46" s="13"/>
      <c r="O46" s="116">
        <v>0.5</v>
      </c>
    </row>
    <row r="47" spans="1:15" ht="3.75" customHeight="1" thickTop="1">
      <c r="A47" s="10"/>
      <c r="E47" s="6"/>
      <c r="F47" s="4"/>
      <c r="L47" s="6"/>
      <c r="M47" s="54"/>
      <c r="N47" s="8"/>
      <c r="O47" s="54"/>
    </row>
    <row r="48" spans="1:14" ht="23.25">
      <c r="A48" s="3" t="s">
        <v>24</v>
      </c>
      <c r="D48" s="72"/>
      <c r="G48" s="74"/>
      <c r="H48" s="74"/>
      <c r="I48" s="74"/>
      <c r="J48" s="74"/>
      <c r="K48" s="74"/>
      <c r="L48" s="76"/>
      <c r="N48" s="76"/>
    </row>
    <row r="49" spans="1:15" ht="23.25">
      <c r="A49" s="16" t="s">
        <v>157</v>
      </c>
      <c r="B49" s="17"/>
      <c r="C49" s="17"/>
      <c r="D49" s="17"/>
      <c r="E49" s="17"/>
      <c r="F49" s="18"/>
      <c r="G49" s="19"/>
      <c r="H49" s="19"/>
      <c r="I49" s="19"/>
      <c r="J49" s="19"/>
      <c r="K49" s="19"/>
      <c r="L49" s="20"/>
      <c r="M49" s="20"/>
      <c r="N49" s="21"/>
      <c r="O49" s="20"/>
    </row>
    <row r="50" spans="1:15" ht="23.25">
      <c r="A50" s="17" t="s">
        <v>52</v>
      </c>
      <c r="B50" s="17"/>
      <c r="C50" s="17"/>
      <c r="D50" s="17"/>
      <c r="E50" s="17"/>
      <c r="F50" s="18"/>
      <c r="G50" s="19"/>
      <c r="H50" s="19"/>
      <c r="I50" s="19"/>
      <c r="J50" s="19"/>
      <c r="K50" s="19"/>
      <c r="L50" s="20"/>
      <c r="M50" s="20"/>
      <c r="N50" s="21"/>
      <c r="O50" s="20"/>
    </row>
    <row r="51" spans="1:15" ht="23.25">
      <c r="A51" s="35" t="s">
        <v>196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59"/>
      <c r="N51" s="60"/>
      <c r="O51" s="59"/>
    </row>
    <row r="52" spans="2:15" ht="23.25">
      <c r="B52" s="61"/>
      <c r="C52" s="61"/>
      <c r="D52" s="61"/>
      <c r="E52" s="61"/>
      <c r="F52" s="61"/>
      <c r="L52" s="61"/>
      <c r="M52" s="63"/>
      <c r="N52" s="61"/>
      <c r="O52" s="63" t="s">
        <v>31</v>
      </c>
    </row>
    <row r="53" spans="2:15" ht="23.25">
      <c r="B53" s="61"/>
      <c r="C53" s="61"/>
      <c r="D53" s="61"/>
      <c r="E53" s="61"/>
      <c r="F53" s="61"/>
      <c r="I53" s="132" t="s">
        <v>137</v>
      </c>
      <c r="J53" s="132"/>
      <c r="K53" s="132"/>
      <c r="L53" s="61"/>
      <c r="M53" s="131" t="s">
        <v>138</v>
      </c>
      <c r="N53" s="131"/>
      <c r="O53" s="131"/>
    </row>
    <row r="54" spans="2:15" ht="23.25">
      <c r="B54" s="61"/>
      <c r="C54" s="61"/>
      <c r="D54" s="61"/>
      <c r="E54" s="61"/>
      <c r="F54" s="61"/>
      <c r="G54" s="68"/>
      <c r="H54" s="68"/>
      <c r="I54" s="112" t="s">
        <v>200</v>
      </c>
      <c r="J54" s="68"/>
      <c r="K54" s="64">
        <v>2561</v>
      </c>
      <c r="L54" s="61"/>
      <c r="M54" s="64">
        <v>2562</v>
      </c>
      <c r="N54" s="65"/>
      <c r="O54" s="64">
        <v>2561</v>
      </c>
    </row>
    <row r="55" spans="1:15" ht="23.25">
      <c r="A55" s="22" t="s">
        <v>53</v>
      </c>
      <c r="B55" s="22"/>
      <c r="C55" s="22"/>
      <c r="D55" s="22"/>
      <c r="E55" s="22"/>
      <c r="F55" s="22"/>
      <c r="G55" s="23"/>
      <c r="H55" s="23"/>
      <c r="I55" s="23"/>
      <c r="J55" s="23"/>
      <c r="K55" s="23"/>
      <c r="L55" s="24"/>
      <c r="M55" s="24"/>
      <c r="N55" s="25"/>
      <c r="O55" s="24"/>
    </row>
    <row r="56" spans="1:15" ht="23.25">
      <c r="A56" s="26" t="s">
        <v>50</v>
      </c>
      <c r="B56" s="26"/>
      <c r="C56" s="26"/>
      <c r="D56" s="26"/>
      <c r="E56" s="26"/>
      <c r="F56" s="26"/>
      <c r="G56" s="27"/>
      <c r="H56" s="27"/>
      <c r="I56" s="118">
        <f>I20</f>
        <v>131379737</v>
      </c>
      <c r="J56" s="27"/>
      <c r="K56" s="118">
        <f>K20</f>
        <v>191921812</v>
      </c>
      <c r="L56" s="24"/>
      <c r="M56" s="118">
        <f>M20</f>
        <v>79215524</v>
      </c>
      <c r="N56" s="118"/>
      <c r="O56" s="118">
        <f>O20</f>
        <v>169916337</v>
      </c>
    </row>
    <row r="57" spans="1:15" ht="23.25">
      <c r="A57" s="26" t="s">
        <v>105</v>
      </c>
      <c r="B57" s="26"/>
      <c r="C57" s="26"/>
      <c r="D57" s="26"/>
      <c r="E57" s="26"/>
      <c r="F57" s="26"/>
      <c r="G57" s="27"/>
      <c r="H57" s="27"/>
      <c r="I57" s="119"/>
      <c r="J57" s="27"/>
      <c r="K57" s="119"/>
      <c r="L57" s="24"/>
      <c r="M57" s="119"/>
      <c r="N57" s="118"/>
      <c r="O57" s="119"/>
    </row>
    <row r="58" spans="1:15" ht="23.25">
      <c r="A58" s="26" t="s">
        <v>54</v>
      </c>
      <c r="B58" s="26"/>
      <c r="C58" s="26"/>
      <c r="D58" s="26"/>
      <c r="E58" s="26"/>
      <c r="F58" s="26"/>
      <c r="G58" s="27"/>
      <c r="H58" s="27"/>
      <c r="I58" s="119"/>
      <c r="J58" s="27"/>
      <c r="K58" s="119"/>
      <c r="L58" s="24"/>
      <c r="M58" s="119"/>
      <c r="N58" s="118"/>
      <c r="O58" s="119"/>
    </row>
    <row r="59" spans="1:15" ht="23.25">
      <c r="A59" s="26" t="s">
        <v>55</v>
      </c>
      <c r="B59" s="26"/>
      <c r="C59" s="26"/>
      <c r="D59" s="26"/>
      <c r="E59" s="26"/>
      <c r="F59" s="26"/>
      <c r="G59" s="27"/>
      <c r="H59" s="27"/>
      <c r="I59" s="119">
        <v>7643444</v>
      </c>
      <c r="J59" s="27"/>
      <c r="K59" s="119">
        <v>4694069</v>
      </c>
      <c r="L59" s="24"/>
      <c r="M59" s="119">
        <v>7539737</v>
      </c>
      <c r="N59" s="118"/>
      <c r="O59" s="119">
        <v>4690666</v>
      </c>
    </row>
    <row r="60" spans="1:15" ht="23.25">
      <c r="A60" s="3" t="s">
        <v>186</v>
      </c>
      <c r="B60" s="26"/>
      <c r="C60" s="26"/>
      <c r="D60" s="26"/>
      <c r="E60" s="26"/>
      <c r="F60" s="26"/>
      <c r="G60" s="27"/>
      <c r="H60" s="27"/>
      <c r="I60" s="119">
        <v>23300305</v>
      </c>
      <c r="J60" s="27"/>
      <c r="K60" s="119">
        <v>21884187</v>
      </c>
      <c r="L60" s="119"/>
      <c r="M60" s="119">
        <v>23300305</v>
      </c>
      <c r="N60" s="119"/>
      <c r="O60" s="119">
        <v>21884187</v>
      </c>
    </row>
    <row r="61" spans="1:15" ht="23.25">
      <c r="A61" s="3" t="s">
        <v>185</v>
      </c>
      <c r="B61" s="26"/>
      <c r="C61" s="26"/>
      <c r="D61" s="26"/>
      <c r="E61" s="26"/>
      <c r="F61" s="26"/>
      <c r="G61" s="27"/>
      <c r="H61" s="27"/>
      <c r="I61" s="119">
        <v>92721636</v>
      </c>
      <c r="J61" s="27"/>
      <c r="K61" s="119">
        <v>48619858</v>
      </c>
      <c r="L61" s="119"/>
      <c r="M61" s="119">
        <v>92721636</v>
      </c>
      <c r="N61" s="119"/>
      <c r="O61" s="119">
        <v>48619858</v>
      </c>
    </row>
    <row r="62" spans="1:15" ht="23.25">
      <c r="A62" s="3" t="s">
        <v>227</v>
      </c>
      <c r="B62" s="26"/>
      <c r="C62" s="26"/>
      <c r="D62" s="26"/>
      <c r="E62" s="26"/>
      <c r="F62" s="26"/>
      <c r="G62" s="27"/>
      <c r="H62" s="27"/>
      <c r="I62" s="119">
        <v>-5500000</v>
      </c>
      <c r="J62" s="27"/>
      <c r="K62" s="119">
        <v>0</v>
      </c>
      <c r="L62" s="119"/>
      <c r="M62" s="119">
        <v>-5500000</v>
      </c>
      <c r="N62" s="119"/>
      <c r="O62" s="119">
        <v>0</v>
      </c>
    </row>
    <row r="63" spans="1:15" ht="23.25">
      <c r="A63" s="3" t="s">
        <v>216</v>
      </c>
      <c r="B63" s="26"/>
      <c r="C63" s="26"/>
      <c r="D63" s="26"/>
      <c r="E63" s="26"/>
      <c r="F63" s="26"/>
      <c r="G63" s="27"/>
      <c r="H63" s="27"/>
      <c r="I63" s="119">
        <v>-197678</v>
      </c>
      <c r="J63" s="27"/>
      <c r="K63" s="119">
        <v>-5849</v>
      </c>
      <c r="L63" s="24"/>
      <c r="M63" s="119">
        <v>-197678</v>
      </c>
      <c r="N63" s="118"/>
      <c r="O63" s="119">
        <v>-5849</v>
      </c>
    </row>
    <row r="64" spans="1:15" ht="23.25">
      <c r="A64" s="3" t="s">
        <v>184</v>
      </c>
      <c r="B64" s="26"/>
      <c r="C64" s="26"/>
      <c r="D64" s="26"/>
      <c r="E64" s="26"/>
      <c r="F64" s="26"/>
      <c r="G64" s="27"/>
      <c r="H64" s="27"/>
      <c r="I64" s="119">
        <v>-124122</v>
      </c>
      <c r="J64" s="27"/>
      <c r="K64" s="119">
        <v>-788525</v>
      </c>
      <c r="L64" s="24"/>
      <c r="M64" s="119">
        <v>-124122</v>
      </c>
      <c r="N64" s="118"/>
      <c r="O64" s="119">
        <v>-788525</v>
      </c>
    </row>
    <row r="65" spans="1:15" ht="23.25">
      <c r="A65" s="26" t="s">
        <v>217</v>
      </c>
      <c r="B65" s="26"/>
      <c r="C65" s="26"/>
      <c r="D65" s="26"/>
      <c r="E65" s="26"/>
      <c r="F65" s="26"/>
      <c r="G65" s="27"/>
      <c r="H65" s="27"/>
      <c r="I65" s="119">
        <v>1434837</v>
      </c>
      <c r="J65" s="27"/>
      <c r="K65" s="119">
        <v>-2803</v>
      </c>
      <c r="L65" s="24"/>
      <c r="M65" s="119">
        <v>1434837</v>
      </c>
      <c r="N65" s="118"/>
      <c r="O65" s="119">
        <v>-2803</v>
      </c>
    </row>
    <row r="66" spans="1:15" ht="23.25">
      <c r="A66" s="26" t="s">
        <v>84</v>
      </c>
      <c r="B66" s="26"/>
      <c r="C66" s="26"/>
      <c r="D66" s="26"/>
      <c r="E66" s="26"/>
      <c r="F66" s="26"/>
      <c r="G66" s="27"/>
      <c r="H66" s="27"/>
      <c r="I66" s="119">
        <v>-30320647</v>
      </c>
      <c r="J66" s="27"/>
      <c r="K66" s="119">
        <v>-27561158</v>
      </c>
      <c r="L66" s="24"/>
      <c r="M66" s="119">
        <v>-30320647</v>
      </c>
      <c r="N66" s="118"/>
      <c r="O66" s="119">
        <v>-27561158</v>
      </c>
    </row>
    <row r="67" spans="1:15" ht="23.25">
      <c r="A67" s="26" t="s">
        <v>56</v>
      </c>
      <c r="B67" s="26"/>
      <c r="C67" s="26"/>
      <c r="D67" s="26"/>
      <c r="E67" s="26"/>
      <c r="F67" s="26"/>
      <c r="G67" s="27"/>
      <c r="H67" s="27"/>
      <c r="I67" s="118">
        <v>2879741</v>
      </c>
      <c r="J67" s="27"/>
      <c r="K67" s="118">
        <v>703244</v>
      </c>
      <c r="L67" s="24"/>
      <c r="M67" s="118">
        <v>2826258</v>
      </c>
      <c r="N67" s="118"/>
      <c r="O67" s="118">
        <v>673658</v>
      </c>
    </row>
    <row r="68" spans="1:15" ht="23.25">
      <c r="A68" s="26" t="s">
        <v>33</v>
      </c>
      <c r="B68" s="26"/>
      <c r="C68" s="26"/>
      <c r="D68" s="26"/>
      <c r="E68" s="26"/>
      <c r="F68" s="26"/>
      <c r="G68" s="27"/>
      <c r="H68" s="27"/>
      <c r="I68" s="120">
        <v>83977953</v>
      </c>
      <c r="J68" s="27"/>
      <c r="K68" s="120">
        <v>69251224</v>
      </c>
      <c r="L68" s="24"/>
      <c r="M68" s="120">
        <v>84397130</v>
      </c>
      <c r="N68" s="118"/>
      <c r="O68" s="120">
        <v>69251224</v>
      </c>
    </row>
    <row r="69" spans="1:15" ht="23.25">
      <c r="A69" s="26" t="s">
        <v>57</v>
      </c>
      <c r="B69" s="26"/>
      <c r="C69" s="26"/>
      <c r="D69" s="26"/>
      <c r="E69" s="26"/>
      <c r="F69" s="26"/>
      <c r="G69" s="27"/>
      <c r="H69" s="27"/>
      <c r="I69" s="118"/>
      <c r="J69" s="27"/>
      <c r="K69" s="118"/>
      <c r="L69" s="24"/>
      <c r="M69" s="118"/>
      <c r="N69" s="118"/>
      <c r="O69" s="118"/>
    </row>
    <row r="70" spans="1:15" ht="23.25">
      <c r="A70" s="26" t="s">
        <v>58</v>
      </c>
      <c r="B70" s="26"/>
      <c r="C70" s="26"/>
      <c r="D70" s="26"/>
      <c r="E70" s="26"/>
      <c r="F70" s="26"/>
      <c r="G70" s="27"/>
      <c r="H70" s="27"/>
      <c r="I70" s="118">
        <f>SUM(I56:I68)</f>
        <v>307195206</v>
      </c>
      <c r="J70" s="27"/>
      <c r="K70" s="118">
        <f>SUM(K56:K68)</f>
        <v>308716059</v>
      </c>
      <c r="L70" s="24"/>
      <c r="M70" s="118">
        <f>SUM(M56:M68)</f>
        <v>255292980</v>
      </c>
      <c r="N70" s="118"/>
      <c r="O70" s="118">
        <f>SUM(O56:O68)</f>
        <v>286677595</v>
      </c>
    </row>
    <row r="71" spans="1:15" ht="23.25">
      <c r="A71" s="26" t="s">
        <v>85</v>
      </c>
      <c r="B71" s="26"/>
      <c r="C71" s="26"/>
      <c r="D71" s="26"/>
      <c r="E71" s="26"/>
      <c r="F71" s="26"/>
      <c r="G71" s="27"/>
      <c r="H71" s="27"/>
      <c r="I71" s="25"/>
      <c r="J71" s="27"/>
      <c r="K71" s="25"/>
      <c r="L71" s="24"/>
      <c r="M71" s="25"/>
      <c r="N71" s="25"/>
      <c r="O71" s="25"/>
    </row>
    <row r="72" spans="1:15" ht="23.25">
      <c r="A72" s="26" t="s">
        <v>60</v>
      </c>
      <c r="B72" s="26"/>
      <c r="C72" s="26"/>
      <c r="D72" s="26"/>
      <c r="E72" s="26"/>
      <c r="F72" s="26"/>
      <c r="G72" s="27"/>
      <c r="H72" s="27"/>
      <c r="I72" s="119">
        <v>1888829</v>
      </c>
      <c r="J72" s="27"/>
      <c r="K72" s="119">
        <v>8445869</v>
      </c>
      <c r="L72" s="24"/>
      <c r="M72" s="119">
        <v>6357157</v>
      </c>
      <c r="N72" s="118"/>
      <c r="O72" s="119">
        <v>3508092</v>
      </c>
    </row>
    <row r="73" spans="1:15" ht="23.25">
      <c r="A73" s="26" t="s">
        <v>103</v>
      </c>
      <c r="B73" s="26"/>
      <c r="C73" s="26"/>
      <c r="D73" s="26"/>
      <c r="E73" s="26"/>
      <c r="F73" s="26"/>
      <c r="G73" s="27"/>
      <c r="H73" s="27"/>
      <c r="I73" s="119">
        <v>-196488342</v>
      </c>
      <c r="J73" s="27"/>
      <c r="K73" s="119">
        <v>-124726538</v>
      </c>
      <c r="L73" s="24"/>
      <c r="M73" s="119">
        <v>-196488342</v>
      </c>
      <c r="N73" s="118"/>
      <c r="O73" s="119">
        <v>-124726538</v>
      </c>
    </row>
    <row r="74" spans="1:15" ht="23.25">
      <c r="A74" s="26" t="s">
        <v>100</v>
      </c>
      <c r="B74" s="26"/>
      <c r="C74" s="26"/>
      <c r="D74" s="26"/>
      <c r="E74" s="26"/>
      <c r="F74" s="26"/>
      <c r="G74" s="27"/>
      <c r="H74" s="27"/>
      <c r="I74" s="119">
        <v>-87173</v>
      </c>
      <c r="J74" s="27"/>
      <c r="K74" s="119">
        <v>-196440157</v>
      </c>
      <c r="L74" s="24"/>
      <c r="M74" s="119">
        <v>-87173</v>
      </c>
      <c r="N74" s="118"/>
      <c r="O74" s="119">
        <v>-196440157</v>
      </c>
    </row>
    <row r="75" spans="1:15" ht="23.25">
      <c r="A75" s="26" t="s">
        <v>101</v>
      </c>
      <c r="B75" s="26"/>
      <c r="C75" s="26"/>
      <c r="D75" s="26"/>
      <c r="E75" s="26"/>
      <c r="F75" s="26"/>
      <c r="G75" s="27"/>
      <c r="H75" s="27"/>
      <c r="I75" s="119">
        <v>21320970</v>
      </c>
      <c r="J75" s="27"/>
      <c r="K75" s="119">
        <v>85215312</v>
      </c>
      <c r="L75" s="24"/>
      <c r="M75" s="119">
        <v>21320970</v>
      </c>
      <c r="N75" s="118"/>
      <c r="O75" s="119">
        <v>85215312</v>
      </c>
    </row>
    <row r="76" spans="1:15" ht="23.25">
      <c r="A76" s="26" t="s">
        <v>102</v>
      </c>
      <c r="B76" s="26"/>
      <c r="C76" s="26"/>
      <c r="D76" s="26"/>
      <c r="E76" s="26"/>
      <c r="F76" s="26"/>
      <c r="G76" s="27"/>
      <c r="H76" s="27"/>
      <c r="I76" s="119">
        <v>69774077</v>
      </c>
      <c r="J76" s="27"/>
      <c r="K76" s="119">
        <v>-75015986</v>
      </c>
      <c r="L76" s="24"/>
      <c r="M76" s="119">
        <v>69774077</v>
      </c>
      <c r="N76" s="118"/>
      <c r="O76" s="119">
        <v>-75015986</v>
      </c>
    </row>
    <row r="77" spans="1:15" ht="23.25">
      <c r="A77" s="26" t="s">
        <v>61</v>
      </c>
      <c r="B77" s="26"/>
      <c r="C77" s="26"/>
      <c r="D77" s="26"/>
      <c r="E77" s="26"/>
      <c r="F77" s="26"/>
      <c r="G77" s="27"/>
      <c r="H77" s="27"/>
      <c r="I77" s="119">
        <v>469079</v>
      </c>
      <c r="J77" s="27"/>
      <c r="K77" s="119">
        <v>3870571</v>
      </c>
      <c r="L77" s="24"/>
      <c r="M77" s="119">
        <v>74867</v>
      </c>
      <c r="N77" s="118"/>
      <c r="O77" s="119">
        <v>4462006</v>
      </c>
    </row>
    <row r="78" spans="1:15" ht="23.25">
      <c r="A78" s="26" t="s">
        <v>86</v>
      </c>
      <c r="B78" s="26"/>
      <c r="C78" s="26"/>
      <c r="D78" s="26"/>
      <c r="E78" s="26"/>
      <c r="F78" s="26"/>
      <c r="G78" s="27"/>
      <c r="H78" s="27"/>
      <c r="I78" s="28"/>
      <c r="J78" s="27"/>
      <c r="K78" s="28"/>
      <c r="L78" s="24"/>
      <c r="M78" s="28"/>
      <c r="N78" s="29"/>
      <c r="O78" s="28"/>
    </row>
    <row r="79" spans="1:17" ht="23.25">
      <c r="A79" s="26" t="s">
        <v>62</v>
      </c>
      <c r="B79" s="26"/>
      <c r="C79" s="26"/>
      <c r="D79" s="26"/>
      <c r="E79" s="26"/>
      <c r="F79" s="26"/>
      <c r="G79" s="27"/>
      <c r="H79" s="27"/>
      <c r="I79" s="119">
        <v>-301691</v>
      </c>
      <c r="J79" s="27"/>
      <c r="K79" s="119">
        <v>567408</v>
      </c>
      <c r="L79" s="24"/>
      <c r="M79" s="119">
        <v>-1107962</v>
      </c>
      <c r="N79" s="118"/>
      <c r="O79" s="119">
        <v>912407</v>
      </c>
      <c r="Q79" s="122"/>
    </row>
    <row r="80" spans="1:17" ht="23.25">
      <c r="A80" s="26" t="s">
        <v>208</v>
      </c>
      <c r="B80" s="26"/>
      <c r="C80" s="26"/>
      <c r="D80" s="26"/>
      <c r="E80" s="26"/>
      <c r="F80" s="26"/>
      <c r="G80" s="27"/>
      <c r="H80" s="27"/>
      <c r="I80" s="119">
        <v>-3212730</v>
      </c>
      <c r="J80" s="27"/>
      <c r="K80" s="119">
        <v>-32866118</v>
      </c>
      <c r="L80" s="24"/>
      <c r="M80" s="119">
        <v>-3399172</v>
      </c>
      <c r="N80" s="118"/>
      <c r="O80" s="119">
        <v>-32948697</v>
      </c>
      <c r="Q80" s="122"/>
    </row>
    <row r="81" spans="1:17" ht="23.25">
      <c r="A81" s="26" t="s">
        <v>63</v>
      </c>
      <c r="B81" s="26"/>
      <c r="C81" s="26"/>
      <c r="D81" s="26"/>
      <c r="E81" s="26"/>
      <c r="F81" s="26"/>
      <c r="G81" s="27"/>
      <c r="H81" s="27"/>
      <c r="I81" s="119">
        <v>11239555</v>
      </c>
      <c r="J81" s="27"/>
      <c r="K81" s="119">
        <v>-5255128.880000003</v>
      </c>
      <c r="L81" s="24"/>
      <c r="M81" s="119">
        <v>10995148</v>
      </c>
      <c r="N81" s="118"/>
      <c r="O81" s="119">
        <v>-6796733</v>
      </c>
      <c r="Q81" s="122"/>
    </row>
    <row r="82" spans="1:19" ht="23.25">
      <c r="A82" s="26" t="s">
        <v>209</v>
      </c>
      <c r="B82" s="26"/>
      <c r="C82" s="26"/>
      <c r="D82" s="26"/>
      <c r="E82" s="26"/>
      <c r="F82" s="26"/>
      <c r="G82" s="27"/>
      <c r="H82" s="27"/>
      <c r="I82" s="120">
        <v>-53147400</v>
      </c>
      <c r="J82" s="27"/>
      <c r="K82" s="120">
        <v>53999810</v>
      </c>
      <c r="L82" s="24"/>
      <c r="M82" s="120">
        <v>-53147400</v>
      </c>
      <c r="N82" s="118"/>
      <c r="O82" s="120">
        <v>53999810</v>
      </c>
      <c r="Q82" s="122"/>
      <c r="R82" s="124"/>
      <c r="S82" s="122"/>
    </row>
    <row r="83" spans="1:17" ht="23.25">
      <c r="A83" s="26" t="s">
        <v>189</v>
      </c>
      <c r="B83" s="26"/>
      <c r="C83" s="26"/>
      <c r="D83" s="26"/>
      <c r="E83" s="26"/>
      <c r="F83" s="26"/>
      <c r="G83" s="27"/>
      <c r="H83" s="27"/>
      <c r="I83" s="118">
        <f>SUM(I70:I82)</f>
        <v>158650380</v>
      </c>
      <c r="J83" s="27"/>
      <c r="K83" s="118">
        <f>SUM(K70:K82)</f>
        <v>26511101.119999997</v>
      </c>
      <c r="L83" s="24"/>
      <c r="M83" s="118">
        <f>SUM(M70:M82)</f>
        <v>109585150</v>
      </c>
      <c r="N83" s="118"/>
      <c r="O83" s="118">
        <f>SUM(O70:O82)</f>
        <v>-1152889</v>
      </c>
      <c r="Q83" s="122"/>
    </row>
    <row r="84" spans="1:15" ht="23.25">
      <c r="A84" s="26" t="s">
        <v>187</v>
      </c>
      <c r="B84" s="26"/>
      <c r="C84" s="26"/>
      <c r="D84" s="26"/>
      <c r="E84" s="26"/>
      <c r="F84" s="26"/>
      <c r="G84" s="27"/>
      <c r="H84" s="27"/>
      <c r="I84" s="118">
        <v>-87787103</v>
      </c>
      <c r="J84" s="27"/>
      <c r="K84" s="118">
        <v>-61413275</v>
      </c>
      <c r="L84" s="24"/>
      <c r="M84" s="118">
        <v>-87787103</v>
      </c>
      <c r="N84" s="118"/>
      <c r="O84" s="118">
        <v>-61413275</v>
      </c>
    </row>
    <row r="85" spans="1:15" ht="23.25">
      <c r="A85" s="26" t="s">
        <v>188</v>
      </c>
      <c r="B85" s="26"/>
      <c r="C85" s="26"/>
      <c r="D85" s="26"/>
      <c r="E85" s="26"/>
      <c r="F85" s="26"/>
      <c r="G85" s="27"/>
      <c r="H85" s="27"/>
      <c r="I85" s="118">
        <v>-53556425</v>
      </c>
      <c r="J85" s="27"/>
      <c r="K85" s="118">
        <v>-53417702</v>
      </c>
      <c r="L85" s="24"/>
      <c r="M85" s="118">
        <v>-41310609</v>
      </c>
      <c r="N85" s="118"/>
      <c r="O85" s="118">
        <v>-52757836</v>
      </c>
    </row>
    <row r="86" spans="1:15" ht="23.25">
      <c r="A86" s="22" t="s">
        <v>218</v>
      </c>
      <c r="B86" s="22"/>
      <c r="C86" s="22"/>
      <c r="D86" s="22"/>
      <c r="E86" s="22"/>
      <c r="F86" s="26"/>
      <c r="G86" s="27"/>
      <c r="H86" s="27"/>
      <c r="I86" s="30">
        <f>SUM(I83:I85)</f>
        <v>17306852</v>
      </c>
      <c r="J86" s="27"/>
      <c r="K86" s="30">
        <f>SUM(K83:K85)</f>
        <v>-88319875.88</v>
      </c>
      <c r="L86" s="24"/>
      <c r="M86" s="30">
        <f>SUM(M83:M85)</f>
        <v>-19512562</v>
      </c>
      <c r="N86" s="118"/>
      <c r="O86" s="30">
        <f>SUM(O83:O85)</f>
        <v>-115324000</v>
      </c>
    </row>
    <row r="87" spans="1:15" ht="23.25">
      <c r="A87" s="26"/>
      <c r="B87" s="26"/>
      <c r="C87" s="26"/>
      <c r="D87" s="26"/>
      <c r="E87" s="26"/>
      <c r="F87" s="26"/>
      <c r="G87" s="27"/>
      <c r="H87" s="27"/>
      <c r="I87" s="27"/>
      <c r="J87" s="27"/>
      <c r="K87" s="27"/>
      <c r="L87" s="24"/>
      <c r="M87" s="119"/>
      <c r="N87" s="118"/>
      <c r="O87" s="119"/>
    </row>
    <row r="88" spans="1:15" ht="23.25">
      <c r="A88" s="3" t="s">
        <v>24</v>
      </c>
      <c r="G88" s="27"/>
      <c r="H88" s="27"/>
      <c r="I88" s="27"/>
      <c r="J88" s="27"/>
      <c r="K88" s="27"/>
      <c r="L88" s="24"/>
      <c r="M88" s="24"/>
      <c r="N88" s="25"/>
      <c r="O88" s="24"/>
    </row>
    <row r="89" spans="1:15" ht="23.25">
      <c r="A89" s="16" t="s">
        <v>157</v>
      </c>
      <c r="B89" s="17"/>
      <c r="C89" s="17"/>
      <c r="D89" s="17"/>
      <c r="E89" s="17"/>
      <c r="F89" s="18"/>
      <c r="G89" s="19"/>
      <c r="H89" s="19"/>
      <c r="I89" s="19"/>
      <c r="J89" s="19"/>
      <c r="K89" s="19"/>
      <c r="L89" s="20"/>
      <c r="M89" s="20"/>
      <c r="N89" s="21"/>
      <c r="O89" s="20"/>
    </row>
    <row r="90" spans="1:15" ht="23.25">
      <c r="A90" s="17" t="s">
        <v>59</v>
      </c>
      <c r="B90" s="17"/>
      <c r="C90" s="17"/>
      <c r="D90" s="17"/>
      <c r="E90" s="17"/>
      <c r="F90" s="18"/>
      <c r="G90" s="19"/>
      <c r="H90" s="19"/>
      <c r="I90" s="19"/>
      <c r="J90" s="19"/>
      <c r="K90" s="19"/>
      <c r="L90" s="20"/>
      <c r="M90" s="20"/>
      <c r="N90" s="21"/>
      <c r="O90" s="20"/>
    </row>
    <row r="91" spans="1:15" ht="23.25">
      <c r="A91" s="35" t="s">
        <v>196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59"/>
      <c r="N91" s="60"/>
      <c r="O91" s="59"/>
    </row>
    <row r="92" spans="2:15" ht="23.25">
      <c r="B92" s="61"/>
      <c r="C92" s="61"/>
      <c r="D92" s="61"/>
      <c r="E92" s="61"/>
      <c r="F92" s="61"/>
      <c r="L92" s="61"/>
      <c r="M92" s="63"/>
      <c r="N92" s="61"/>
      <c r="O92" s="63" t="s">
        <v>31</v>
      </c>
    </row>
    <row r="93" spans="2:15" ht="23.25">
      <c r="B93" s="61"/>
      <c r="C93" s="61"/>
      <c r="D93" s="61"/>
      <c r="E93" s="61"/>
      <c r="F93" s="61"/>
      <c r="I93" s="132" t="s">
        <v>137</v>
      </c>
      <c r="J93" s="132"/>
      <c r="K93" s="132"/>
      <c r="L93" s="61"/>
      <c r="M93" s="131" t="s">
        <v>138</v>
      </c>
      <c r="N93" s="131"/>
      <c r="O93" s="131"/>
    </row>
    <row r="94" spans="2:15" ht="23.25">
      <c r="B94" s="61"/>
      <c r="C94" s="61"/>
      <c r="D94" s="61"/>
      <c r="E94" s="61"/>
      <c r="F94" s="61"/>
      <c r="G94" s="68"/>
      <c r="H94" s="68"/>
      <c r="I94" s="112" t="s">
        <v>200</v>
      </c>
      <c r="J94" s="68"/>
      <c r="K94" s="64">
        <v>2561</v>
      </c>
      <c r="L94" s="61"/>
      <c r="M94" s="64">
        <v>2562</v>
      </c>
      <c r="N94" s="65"/>
      <c r="O94" s="64">
        <v>2561</v>
      </c>
    </row>
    <row r="95" spans="1:15" ht="23.25">
      <c r="A95" s="22" t="s">
        <v>64</v>
      </c>
      <c r="B95" s="22"/>
      <c r="C95" s="22"/>
      <c r="D95" s="22"/>
      <c r="E95" s="22"/>
      <c r="F95" s="22"/>
      <c r="G95" s="23"/>
      <c r="H95" s="23"/>
      <c r="I95" s="23"/>
      <c r="J95" s="23"/>
      <c r="K95" s="23"/>
      <c r="L95" s="24"/>
      <c r="M95" s="119"/>
      <c r="N95" s="118"/>
      <c r="O95" s="119"/>
    </row>
    <row r="96" spans="1:15" ht="23.25">
      <c r="A96" s="26" t="s">
        <v>118</v>
      </c>
      <c r="B96" s="22"/>
      <c r="C96" s="22"/>
      <c r="D96" s="22"/>
      <c r="E96" s="22"/>
      <c r="F96" s="22"/>
      <c r="G96" s="23"/>
      <c r="H96" s="23"/>
      <c r="I96" s="119">
        <v>-1500000000</v>
      </c>
      <c r="J96" s="23"/>
      <c r="K96" s="119">
        <v>-950000000</v>
      </c>
      <c r="L96" s="24"/>
      <c r="M96" s="119">
        <v>-1500000000</v>
      </c>
      <c r="N96" s="118"/>
      <c r="O96" s="119">
        <v>-950000000</v>
      </c>
    </row>
    <row r="97" spans="1:15" ht="23.25">
      <c r="A97" s="26" t="s">
        <v>178</v>
      </c>
      <c r="B97" s="22"/>
      <c r="C97" s="22"/>
      <c r="D97" s="22"/>
      <c r="E97" s="22"/>
      <c r="F97" s="22"/>
      <c r="G97" s="23"/>
      <c r="H97" s="23"/>
      <c r="I97" s="119">
        <v>740124122</v>
      </c>
      <c r="J97" s="23"/>
      <c r="K97" s="119">
        <v>1010788525</v>
      </c>
      <c r="L97" s="24"/>
      <c r="M97" s="119">
        <v>740124122</v>
      </c>
      <c r="N97" s="118"/>
      <c r="O97" s="119">
        <v>1010788525</v>
      </c>
    </row>
    <row r="98" spans="1:15" ht="23.25">
      <c r="A98" s="26" t="s">
        <v>228</v>
      </c>
      <c r="B98" s="26"/>
      <c r="C98" s="26"/>
      <c r="D98" s="26"/>
      <c r="E98" s="26"/>
      <c r="F98" s="26"/>
      <c r="G98" s="23"/>
      <c r="H98" s="23"/>
      <c r="I98" s="119">
        <v>54405380</v>
      </c>
      <c r="J98" s="23"/>
      <c r="K98" s="119">
        <v>-59882500</v>
      </c>
      <c r="L98" s="24"/>
      <c r="M98" s="119">
        <v>54405380</v>
      </c>
      <c r="N98" s="118"/>
      <c r="O98" s="119">
        <v>-59882500</v>
      </c>
    </row>
    <row r="99" spans="1:15" ht="23.25">
      <c r="A99" s="26" t="s">
        <v>106</v>
      </c>
      <c r="B99" s="26"/>
      <c r="C99" s="26"/>
      <c r="D99" s="26"/>
      <c r="E99" s="26"/>
      <c r="F99" s="26"/>
      <c r="G99" s="27"/>
      <c r="H99" s="27"/>
      <c r="I99" s="119">
        <v>-18038243</v>
      </c>
      <c r="J99" s="27"/>
      <c r="K99" s="119">
        <v>-12570037</v>
      </c>
      <c r="L99" s="24"/>
      <c r="M99" s="119">
        <v>-17623124</v>
      </c>
      <c r="N99" s="118"/>
      <c r="O99" s="119">
        <v>-12443385</v>
      </c>
    </row>
    <row r="100" spans="1:15" ht="23.25">
      <c r="A100" s="26" t="s">
        <v>94</v>
      </c>
      <c r="B100" s="26"/>
      <c r="C100" s="26"/>
      <c r="D100" s="26"/>
      <c r="E100" s="26"/>
      <c r="F100" s="26"/>
      <c r="G100" s="27"/>
      <c r="H100" s="27"/>
      <c r="I100" s="119">
        <v>6238724</v>
      </c>
      <c r="J100" s="27"/>
      <c r="K100" s="119">
        <v>6591</v>
      </c>
      <c r="L100" s="24"/>
      <c r="M100" s="119">
        <v>6238724</v>
      </c>
      <c r="N100" s="118"/>
      <c r="O100" s="119">
        <v>6591</v>
      </c>
    </row>
    <row r="101" spans="1:15" ht="23.25">
      <c r="A101" s="26" t="s">
        <v>179</v>
      </c>
      <c r="B101" s="26"/>
      <c r="C101" s="26"/>
      <c r="D101" s="26"/>
      <c r="E101" s="26"/>
      <c r="F101" s="26"/>
      <c r="G101" s="27"/>
      <c r="H101" s="27"/>
      <c r="I101" s="119">
        <v>0</v>
      </c>
      <c r="J101" s="27"/>
      <c r="K101" s="119">
        <v>0</v>
      </c>
      <c r="L101" s="24"/>
      <c r="M101" s="119">
        <v>0</v>
      </c>
      <c r="N101" s="118"/>
      <c r="O101" s="119">
        <v>-4999970</v>
      </c>
    </row>
    <row r="102" spans="1:15" ht="23.25">
      <c r="A102" s="22" t="s">
        <v>190</v>
      </c>
      <c r="B102" s="22"/>
      <c r="C102" s="22"/>
      <c r="D102" s="22"/>
      <c r="E102" s="22"/>
      <c r="G102" s="27"/>
      <c r="H102" s="27"/>
      <c r="I102" s="30">
        <f>SUM(I96:I101)</f>
        <v>-717270017</v>
      </c>
      <c r="J102" s="27"/>
      <c r="K102" s="30">
        <f>SUM(K96:K101)</f>
        <v>-11657421</v>
      </c>
      <c r="L102" s="24"/>
      <c r="M102" s="30">
        <f>SUM(M96:M101)</f>
        <v>-716854898</v>
      </c>
      <c r="N102" s="118"/>
      <c r="O102" s="30">
        <f>SUM(O96:O101)</f>
        <v>-16530739</v>
      </c>
    </row>
    <row r="103" spans="1:15" ht="23.25">
      <c r="A103" s="22" t="s">
        <v>65</v>
      </c>
      <c r="B103" s="22"/>
      <c r="C103" s="22"/>
      <c r="D103" s="22"/>
      <c r="E103" s="22"/>
      <c r="F103" s="26"/>
      <c r="G103" s="23"/>
      <c r="H103" s="23"/>
      <c r="I103" s="24"/>
      <c r="J103" s="23"/>
      <c r="K103" s="24"/>
      <c r="L103" s="24"/>
      <c r="M103" s="24"/>
      <c r="N103" s="25"/>
      <c r="O103" s="24"/>
    </row>
    <row r="104" spans="1:18" ht="23.25">
      <c r="A104" s="26" t="s">
        <v>229</v>
      </c>
      <c r="B104" s="26"/>
      <c r="C104" s="26"/>
      <c r="D104" s="26"/>
      <c r="E104" s="26"/>
      <c r="F104" s="22"/>
      <c r="G104" s="23"/>
      <c r="H104" s="23"/>
      <c r="I104" s="118">
        <v>-647006</v>
      </c>
      <c r="J104" s="23"/>
      <c r="K104" s="118">
        <v>-1785983</v>
      </c>
      <c r="L104" s="24"/>
      <c r="M104" s="118">
        <v>-567756</v>
      </c>
      <c r="N104" s="118"/>
      <c r="O104" s="118">
        <v>-1865233</v>
      </c>
      <c r="Q104" s="122"/>
      <c r="R104" s="122"/>
    </row>
    <row r="105" spans="1:15" ht="23.25">
      <c r="A105" s="26" t="s">
        <v>210</v>
      </c>
      <c r="B105" s="26"/>
      <c r="C105" s="26"/>
      <c r="D105" s="26"/>
      <c r="E105" s="26"/>
      <c r="F105" s="22"/>
      <c r="G105" s="23"/>
      <c r="H105" s="23"/>
      <c r="I105" s="118">
        <v>3411433593</v>
      </c>
      <c r="J105" s="23"/>
      <c r="K105" s="118">
        <v>1941000000</v>
      </c>
      <c r="L105" s="24"/>
      <c r="M105" s="118">
        <v>3411433593</v>
      </c>
      <c r="N105" s="118"/>
      <c r="O105" s="118">
        <v>1941000000</v>
      </c>
    </row>
    <row r="106" spans="1:15" ht="23.25">
      <c r="A106" s="26" t="s">
        <v>211</v>
      </c>
      <c r="B106" s="26"/>
      <c r="C106" s="26"/>
      <c r="D106" s="26"/>
      <c r="E106" s="26"/>
      <c r="F106" s="22"/>
      <c r="G106" s="23"/>
      <c r="H106" s="23"/>
      <c r="I106" s="118">
        <v>-3581870277</v>
      </c>
      <c r="J106" s="23"/>
      <c r="K106" s="118">
        <v>-1900962732</v>
      </c>
      <c r="L106" s="24"/>
      <c r="M106" s="118">
        <v>-3581870277</v>
      </c>
      <c r="N106" s="118"/>
      <c r="O106" s="118">
        <v>-1900962732</v>
      </c>
    </row>
    <row r="107" spans="1:15" ht="23.25">
      <c r="A107" s="26" t="s">
        <v>212</v>
      </c>
      <c r="B107" s="26"/>
      <c r="C107" s="26"/>
      <c r="D107" s="26"/>
      <c r="E107" s="26"/>
      <c r="F107" s="22"/>
      <c r="G107" s="23"/>
      <c r="H107" s="23"/>
      <c r="I107" s="118">
        <v>0</v>
      </c>
      <c r="J107" s="23"/>
      <c r="K107" s="118">
        <v>0</v>
      </c>
      <c r="L107" s="24"/>
      <c r="M107" s="118">
        <v>66000000</v>
      </c>
      <c r="N107" s="118"/>
      <c r="O107" s="118">
        <v>0</v>
      </c>
    </row>
    <row r="108" spans="1:15" ht="23.25">
      <c r="A108" s="26" t="s">
        <v>89</v>
      </c>
      <c r="B108" s="26"/>
      <c r="C108" s="26"/>
      <c r="D108" s="26"/>
      <c r="E108" s="26"/>
      <c r="F108" s="26"/>
      <c r="G108" s="27"/>
      <c r="H108" s="27"/>
      <c r="I108" s="119">
        <v>-12665000</v>
      </c>
      <c r="J108" s="27"/>
      <c r="K108" s="119">
        <v>-22201000</v>
      </c>
      <c r="L108" s="24"/>
      <c r="M108" s="119">
        <v>-12665000</v>
      </c>
      <c r="N108" s="118"/>
      <c r="O108" s="119">
        <v>-22201000</v>
      </c>
    </row>
    <row r="109" spans="1:15" ht="23.25">
      <c r="A109" s="26" t="s">
        <v>91</v>
      </c>
      <c r="B109" s="26"/>
      <c r="C109" s="26"/>
      <c r="D109" s="26"/>
      <c r="E109" s="26"/>
      <c r="F109" s="26"/>
      <c r="G109" s="27"/>
      <c r="H109" s="27"/>
      <c r="I109" s="119">
        <v>1263600000</v>
      </c>
      <c r="J109" s="27"/>
      <c r="K109" s="119">
        <v>312330060</v>
      </c>
      <c r="L109" s="24"/>
      <c r="M109" s="119">
        <v>1263600000</v>
      </c>
      <c r="N109" s="118"/>
      <c r="O109" s="119">
        <v>312330060</v>
      </c>
    </row>
    <row r="110" spans="1:15" ht="23.25">
      <c r="A110" s="26" t="s">
        <v>120</v>
      </c>
      <c r="B110" s="26"/>
      <c r="C110" s="26"/>
      <c r="D110" s="26"/>
      <c r="E110" s="26"/>
      <c r="F110" s="26"/>
      <c r="G110" s="27"/>
      <c r="H110" s="27"/>
      <c r="I110" s="119">
        <v>-150000000</v>
      </c>
      <c r="J110" s="27"/>
      <c r="K110" s="119">
        <v>-150000000</v>
      </c>
      <c r="L110" s="24"/>
      <c r="M110" s="119">
        <v>-150000000</v>
      </c>
      <c r="N110" s="118"/>
      <c r="O110" s="119">
        <v>-150000000</v>
      </c>
    </row>
    <row r="111" spans="1:15" ht="23.25">
      <c r="A111" s="26" t="s">
        <v>90</v>
      </c>
      <c r="B111" s="26"/>
      <c r="C111" s="26"/>
      <c r="D111" s="26"/>
      <c r="E111" s="26"/>
      <c r="F111" s="26"/>
      <c r="G111" s="27"/>
      <c r="H111" s="27"/>
      <c r="I111" s="119">
        <v>-4662578</v>
      </c>
      <c r="J111" s="27"/>
      <c r="K111" s="119">
        <v>-605760</v>
      </c>
      <c r="L111" s="24"/>
      <c r="M111" s="119">
        <v>-4662578</v>
      </c>
      <c r="N111" s="118"/>
      <c r="O111" s="119">
        <v>-605760</v>
      </c>
    </row>
    <row r="112" spans="1:15" ht="23.25">
      <c r="A112" s="26" t="s">
        <v>121</v>
      </c>
      <c r="B112" s="26"/>
      <c r="C112" s="26"/>
      <c r="D112" s="26"/>
      <c r="E112" s="26"/>
      <c r="F112" s="26"/>
      <c r="G112" s="27"/>
      <c r="H112" s="27"/>
      <c r="I112" s="119">
        <v>78103698</v>
      </c>
      <c r="J112" s="27"/>
      <c r="K112" s="119">
        <v>94977010</v>
      </c>
      <c r="L112" s="24"/>
      <c r="M112" s="119">
        <v>78103698</v>
      </c>
      <c r="N112" s="118"/>
      <c r="O112" s="119">
        <v>94977010</v>
      </c>
    </row>
    <row r="113" spans="1:15" ht="23.25">
      <c r="A113" s="26" t="s">
        <v>122</v>
      </c>
      <c r="B113" s="26"/>
      <c r="C113" s="26"/>
      <c r="D113" s="26"/>
      <c r="E113" s="26"/>
      <c r="F113" s="26"/>
      <c r="G113" s="27"/>
      <c r="H113" s="27"/>
      <c r="I113" s="119">
        <v>-103350795</v>
      </c>
      <c r="J113" s="27"/>
      <c r="K113" s="119">
        <v>-62310750</v>
      </c>
      <c r="L113" s="24"/>
      <c r="M113" s="119">
        <v>-103350795</v>
      </c>
      <c r="N113" s="118"/>
      <c r="O113" s="119">
        <v>-62310750</v>
      </c>
    </row>
    <row r="114" spans="1:15" ht="23.25">
      <c r="A114" s="26" t="s">
        <v>119</v>
      </c>
      <c r="B114" s="26"/>
      <c r="C114" s="26"/>
      <c r="D114" s="26"/>
      <c r="E114" s="26"/>
      <c r="F114" s="22"/>
      <c r="G114" s="23"/>
      <c r="H114" s="23"/>
      <c r="I114" s="118">
        <v>2922200</v>
      </c>
      <c r="J114" s="23"/>
      <c r="K114" s="118">
        <v>2571400</v>
      </c>
      <c r="L114" s="24"/>
      <c r="M114" s="118">
        <v>2922200</v>
      </c>
      <c r="N114" s="118"/>
      <c r="O114" s="118">
        <v>2571400</v>
      </c>
    </row>
    <row r="115" spans="1:15" ht="23.25">
      <c r="A115" s="26" t="s">
        <v>226</v>
      </c>
      <c r="B115" s="26"/>
      <c r="C115" s="26"/>
      <c r="D115" s="26"/>
      <c r="E115" s="26"/>
      <c r="F115" s="22"/>
      <c r="G115" s="23"/>
      <c r="H115" s="23"/>
      <c r="I115" s="118"/>
      <c r="J115" s="23"/>
      <c r="K115" s="118"/>
      <c r="L115" s="24"/>
      <c r="M115" s="118"/>
      <c r="N115" s="118"/>
      <c r="O115" s="118"/>
    </row>
    <row r="116" spans="1:15" ht="23.25">
      <c r="A116" s="26" t="s">
        <v>225</v>
      </c>
      <c r="B116" s="26"/>
      <c r="C116" s="26"/>
      <c r="D116" s="26"/>
      <c r="E116" s="26"/>
      <c r="F116" s="22"/>
      <c r="G116" s="23"/>
      <c r="H116" s="23"/>
      <c r="I116" s="118">
        <v>0</v>
      </c>
      <c r="J116" s="23"/>
      <c r="K116" s="118">
        <v>30</v>
      </c>
      <c r="L116" s="24"/>
      <c r="M116" s="118">
        <v>0</v>
      </c>
      <c r="N116" s="118"/>
      <c r="O116" s="118">
        <v>0</v>
      </c>
    </row>
    <row r="117" spans="1:15" ht="23.25">
      <c r="A117" s="26" t="s">
        <v>37</v>
      </c>
      <c r="B117" s="26"/>
      <c r="C117" s="26"/>
      <c r="D117" s="26"/>
      <c r="E117" s="26"/>
      <c r="F117" s="26"/>
      <c r="G117" s="27"/>
      <c r="H117" s="27"/>
      <c r="I117" s="119">
        <v>-72837329</v>
      </c>
      <c r="J117" s="27"/>
      <c r="K117" s="119">
        <v>-70424946</v>
      </c>
      <c r="L117" s="24"/>
      <c r="M117" s="119">
        <v>-72837239</v>
      </c>
      <c r="N117" s="118"/>
      <c r="O117" s="119">
        <v>-70424946</v>
      </c>
    </row>
    <row r="118" spans="1:15" ht="23.25">
      <c r="A118" s="22" t="s">
        <v>191</v>
      </c>
      <c r="B118" s="22"/>
      <c r="C118" s="22"/>
      <c r="D118" s="22"/>
      <c r="E118" s="22"/>
      <c r="F118" s="26"/>
      <c r="G118" s="27"/>
      <c r="H118" s="27"/>
      <c r="I118" s="30">
        <f>SUM(I104:I117)</f>
        <v>830026506</v>
      </c>
      <c r="J118" s="27"/>
      <c r="K118" s="30">
        <f>SUM(K104:K117)</f>
        <v>142587329</v>
      </c>
      <c r="L118" s="24"/>
      <c r="M118" s="30">
        <f>SUM(M104:M117)</f>
        <v>896105846</v>
      </c>
      <c r="N118" s="118"/>
      <c r="O118" s="30">
        <f>SUM(O104:O117)</f>
        <v>142508049</v>
      </c>
    </row>
    <row r="119" spans="1:15" ht="23.25">
      <c r="A119" s="22" t="s">
        <v>215</v>
      </c>
      <c r="B119" s="22"/>
      <c r="C119" s="22"/>
      <c r="D119" s="22"/>
      <c r="E119" s="22"/>
      <c r="F119" s="26"/>
      <c r="G119" s="27"/>
      <c r="H119" s="27"/>
      <c r="I119" s="119">
        <f>SUM(I118,I86,I102)</f>
        <v>130063341</v>
      </c>
      <c r="J119" s="27"/>
      <c r="K119" s="119">
        <f>SUM(K118,K86,K102)</f>
        <v>42610032.120000005</v>
      </c>
      <c r="L119" s="24"/>
      <c r="M119" s="119">
        <f>SUM(M118,M86,M102)</f>
        <v>159738386</v>
      </c>
      <c r="N119" s="118"/>
      <c r="O119" s="119">
        <f>SUM(O118,O86,O102)</f>
        <v>10653310</v>
      </c>
    </row>
    <row r="120" spans="1:15" ht="23.25">
      <c r="A120" s="26" t="s">
        <v>66</v>
      </c>
      <c r="B120" s="26"/>
      <c r="C120" s="26"/>
      <c r="D120" s="26"/>
      <c r="E120" s="26"/>
      <c r="F120" s="26"/>
      <c r="G120" s="27"/>
      <c r="H120" s="27"/>
      <c r="I120" s="120">
        <f>'BS'!K9</f>
        <v>106167752</v>
      </c>
      <c r="J120" s="27"/>
      <c r="K120" s="120">
        <v>63557720</v>
      </c>
      <c r="L120" s="24"/>
      <c r="M120" s="120">
        <f>'BS'!O9</f>
        <v>74211030</v>
      </c>
      <c r="N120" s="118"/>
      <c r="O120" s="120">
        <v>63557720</v>
      </c>
    </row>
    <row r="121" spans="1:15" ht="24" thickBot="1">
      <c r="A121" s="22" t="s">
        <v>67</v>
      </c>
      <c r="B121" s="22"/>
      <c r="C121" s="22"/>
      <c r="D121" s="22"/>
      <c r="E121" s="22"/>
      <c r="F121" s="26"/>
      <c r="G121" s="27"/>
      <c r="H121" s="27"/>
      <c r="I121" s="121">
        <f>SUM(I119:I120)</f>
        <v>236231093</v>
      </c>
      <c r="J121" s="27"/>
      <c r="K121" s="121">
        <f>SUM(K119:K120)</f>
        <v>106167752.12</v>
      </c>
      <c r="L121" s="24"/>
      <c r="M121" s="121">
        <f>SUM(M119:M120)</f>
        <v>233949416</v>
      </c>
      <c r="N121" s="118"/>
      <c r="O121" s="121">
        <f>SUM(O119:O120)</f>
        <v>74211030</v>
      </c>
    </row>
    <row r="122" spans="1:15" ht="24" thickTop="1">
      <c r="A122" s="26"/>
      <c r="B122" s="26"/>
      <c r="C122" s="26"/>
      <c r="D122" s="26"/>
      <c r="E122" s="26"/>
      <c r="F122" s="26"/>
      <c r="G122" s="27"/>
      <c r="H122" s="27"/>
      <c r="I122" s="127">
        <f>I121-'BS'!I9</f>
        <v>0</v>
      </c>
      <c r="J122" s="128"/>
      <c r="K122" s="127">
        <f>K121-'BS'!K9</f>
        <v>0.12000000476837158</v>
      </c>
      <c r="L122" s="129"/>
      <c r="M122" s="127">
        <f>M121-'BS'!M9</f>
        <v>0</v>
      </c>
      <c r="N122" s="130"/>
      <c r="O122" s="127">
        <f>O121-'BS'!O9</f>
        <v>0</v>
      </c>
    </row>
    <row r="123" spans="1:15" s="10" customFormat="1" ht="23.25">
      <c r="A123" s="22" t="s">
        <v>193</v>
      </c>
      <c r="B123" s="22"/>
      <c r="C123" s="22"/>
      <c r="D123" s="22"/>
      <c r="E123" s="22"/>
      <c r="F123" s="22"/>
      <c r="G123" s="23"/>
      <c r="H123" s="23"/>
      <c r="I123" s="23"/>
      <c r="J123" s="23"/>
      <c r="K123" s="123"/>
      <c r="L123" s="125"/>
      <c r="M123" s="123"/>
      <c r="N123" s="126"/>
      <c r="O123" s="123"/>
    </row>
    <row r="124" spans="1:15" ht="23.25">
      <c r="A124" s="26" t="s">
        <v>194</v>
      </c>
      <c r="B124" s="26"/>
      <c r="C124" s="26"/>
      <c r="D124" s="26"/>
      <c r="E124" s="26"/>
      <c r="F124" s="26"/>
      <c r="G124" s="27"/>
      <c r="H124" s="27"/>
      <c r="I124" s="27"/>
      <c r="J124" s="27"/>
      <c r="K124" s="119"/>
      <c r="L124" s="24"/>
      <c r="M124" s="119"/>
      <c r="N124" s="118"/>
      <c r="O124" s="119"/>
    </row>
    <row r="125" spans="1:15" ht="23.25">
      <c r="A125" s="26" t="s">
        <v>219</v>
      </c>
      <c r="B125" s="26"/>
      <c r="C125" s="26"/>
      <c r="D125" s="26"/>
      <c r="E125" s="26"/>
      <c r="F125" s="26"/>
      <c r="G125" s="27"/>
      <c r="H125" s="27"/>
      <c r="I125" s="119">
        <v>30000000</v>
      </c>
      <c r="J125" s="27"/>
      <c r="K125" s="119">
        <v>0</v>
      </c>
      <c r="L125" s="24"/>
      <c r="M125" s="119">
        <v>30000000</v>
      </c>
      <c r="N125" s="118"/>
      <c r="O125" s="119">
        <v>0</v>
      </c>
    </row>
    <row r="126" spans="1:15" ht="23.25">
      <c r="A126" s="26" t="s">
        <v>214</v>
      </c>
      <c r="B126" s="26"/>
      <c r="C126" s="26"/>
      <c r="D126" s="26"/>
      <c r="E126" s="26"/>
      <c r="F126" s="26"/>
      <c r="G126" s="27"/>
      <c r="H126" s="27"/>
      <c r="I126" s="119">
        <v>9249000</v>
      </c>
      <c r="J126" s="27"/>
      <c r="K126" s="119">
        <v>0</v>
      </c>
      <c r="L126" s="24"/>
      <c r="M126" s="119">
        <v>9249000</v>
      </c>
      <c r="N126" s="118"/>
      <c r="O126" s="119">
        <v>0</v>
      </c>
    </row>
    <row r="127" spans="1:15" ht="23.25">
      <c r="A127" s="26" t="s">
        <v>195</v>
      </c>
      <c r="B127" s="26"/>
      <c r="C127" s="26"/>
      <c r="D127" s="26"/>
      <c r="E127" s="26"/>
      <c r="F127" s="26"/>
      <c r="G127" s="27"/>
      <c r="H127" s="27"/>
      <c r="I127" s="119">
        <v>0</v>
      </c>
      <c r="J127" s="27"/>
      <c r="K127" s="119">
        <v>0</v>
      </c>
      <c r="L127" s="24"/>
      <c r="M127" s="119">
        <v>0</v>
      </c>
      <c r="N127" s="118"/>
      <c r="O127" s="119">
        <v>-148595</v>
      </c>
    </row>
    <row r="128" spans="1:15" ht="23.25">
      <c r="A128" s="26"/>
      <c r="B128" s="26"/>
      <c r="C128" s="26"/>
      <c r="D128" s="26"/>
      <c r="E128" s="26"/>
      <c r="F128" s="26"/>
      <c r="G128" s="27"/>
      <c r="H128" s="27"/>
      <c r="I128" s="119"/>
      <c r="J128" s="27"/>
      <c r="K128" s="119"/>
      <c r="L128" s="24"/>
      <c r="M128" s="119"/>
      <c r="N128" s="118"/>
      <c r="O128" s="119"/>
    </row>
    <row r="129" spans="1:15" ht="23.25">
      <c r="A129" s="3" t="s">
        <v>24</v>
      </c>
      <c r="G129" s="27"/>
      <c r="H129" s="27"/>
      <c r="I129" s="27"/>
      <c r="J129" s="27"/>
      <c r="K129" s="27"/>
      <c r="L129" s="24"/>
      <c r="M129" s="24"/>
      <c r="N129" s="25"/>
      <c r="O129" s="24"/>
    </row>
    <row r="130" spans="5:14" ht="23.25">
      <c r="E130" s="4"/>
      <c r="F130" s="4"/>
      <c r="L130" s="6"/>
      <c r="N130" s="6"/>
    </row>
    <row r="131" spans="5:14" ht="23.25">
      <c r="E131" s="4"/>
      <c r="F131" s="4"/>
      <c r="L131" s="6"/>
      <c r="N131" s="6"/>
    </row>
    <row r="132" spans="5:14" ht="23.25">
      <c r="E132" s="4"/>
      <c r="F132" s="4"/>
      <c r="L132" s="6"/>
      <c r="N132" s="6"/>
    </row>
    <row r="133" spans="5:14" ht="23.25">
      <c r="E133" s="4"/>
      <c r="F133" s="4"/>
      <c r="L133" s="6"/>
      <c r="N133" s="6"/>
    </row>
    <row r="134" spans="5:14" ht="23.25">
      <c r="E134" s="4"/>
      <c r="F134" s="4"/>
      <c r="L134" s="6"/>
      <c r="N134" s="6"/>
    </row>
    <row r="135" spans="5:14" ht="23.25">
      <c r="E135" s="4"/>
      <c r="F135" s="4"/>
      <c r="L135" s="6"/>
      <c r="N135" s="6"/>
    </row>
    <row r="136" spans="5:14" ht="23.25">
      <c r="E136" s="4"/>
      <c r="F136" s="4"/>
      <c r="L136" s="6"/>
      <c r="N136" s="6"/>
    </row>
    <row r="137" spans="5:14" ht="23.25">
      <c r="E137" s="4"/>
      <c r="F137" s="4"/>
      <c r="L137" s="6"/>
      <c r="N137" s="6"/>
    </row>
    <row r="138" spans="5:14" ht="23.25">
      <c r="E138" s="4"/>
      <c r="F138" s="4"/>
      <c r="L138" s="6"/>
      <c r="N138" s="6"/>
    </row>
    <row r="139" spans="5:14" ht="23.25">
      <c r="E139" s="4"/>
      <c r="F139" s="4"/>
      <c r="L139" s="6"/>
      <c r="N139" s="6"/>
    </row>
    <row r="140" spans="5:14" ht="23.25">
      <c r="E140" s="4"/>
      <c r="F140" s="4"/>
      <c r="L140" s="6"/>
      <c r="N140" s="6"/>
    </row>
    <row r="141" spans="5:14" ht="23.25">
      <c r="E141" s="4"/>
      <c r="F141" s="4"/>
      <c r="L141" s="6"/>
      <c r="N141" s="6"/>
    </row>
    <row r="142" spans="5:14" ht="23.25">
      <c r="E142" s="4"/>
      <c r="F142" s="4"/>
      <c r="L142" s="6"/>
      <c r="N142" s="6"/>
    </row>
    <row r="143" spans="5:14" ht="23.25">
      <c r="E143" s="4"/>
      <c r="F143" s="4"/>
      <c r="L143" s="6"/>
      <c r="N143" s="6"/>
    </row>
    <row r="144" spans="5:14" ht="23.25">
      <c r="E144" s="4"/>
      <c r="F144" s="4"/>
      <c r="L144" s="6"/>
      <c r="N144" s="6"/>
    </row>
    <row r="145" spans="5:14" ht="23.25">
      <c r="E145" s="4"/>
      <c r="F145" s="4"/>
      <c r="L145" s="6"/>
      <c r="N145" s="6"/>
    </row>
    <row r="146" spans="5:14" ht="23.25">
      <c r="E146" s="4"/>
      <c r="F146" s="4"/>
      <c r="L146" s="6"/>
      <c r="N146" s="6"/>
    </row>
    <row r="147" spans="5:14" ht="23.25">
      <c r="E147" s="4"/>
      <c r="F147" s="4"/>
      <c r="L147" s="6"/>
      <c r="N147" s="6"/>
    </row>
    <row r="148" spans="5:14" ht="23.25">
      <c r="E148" s="4"/>
      <c r="F148" s="4"/>
      <c r="L148" s="6"/>
      <c r="N148" s="6"/>
    </row>
    <row r="149" spans="5:14" ht="23.25">
      <c r="E149" s="4"/>
      <c r="F149" s="4"/>
      <c r="L149" s="6"/>
      <c r="N149" s="6"/>
    </row>
    <row r="150" spans="5:14" ht="23.25">
      <c r="E150" s="4"/>
      <c r="F150" s="4"/>
      <c r="L150" s="6"/>
      <c r="N150" s="6"/>
    </row>
  </sheetData>
  <sheetProtection/>
  <mergeCells count="6">
    <mergeCell ref="M5:O5"/>
    <mergeCell ref="I5:K5"/>
    <mergeCell ref="I53:K53"/>
    <mergeCell ref="M53:O53"/>
    <mergeCell ref="I93:K93"/>
    <mergeCell ref="M93:O93"/>
  </mergeCells>
  <printOptions horizontalCentered="1"/>
  <pageMargins left="0.8661417322834646" right="0.35433070866141736" top="0.9055118110236221" bottom="0" header="0.1968503937007874" footer="0.1968503937007874"/>
  <pageSetup firstPageNumber="2" useFirstPageNumber="1" fitToHeight="0" horizontalDpi="600" verticalDpi="600" orientation="portrait" paperSize="9" scale="75" r:id="rId1"/>
  <rowBreaks count="2" manualBreakCount="2">
    <brk id="48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showGridLines="0" view="pageBreakPreview" zoomScale="70" zoomScaleSheetLayoutView="70" zoomScalePageLayoutView="0" workbookViewId="0" topLeftCell="A16">
      <selection activeCell="F35" sqref="F35"/>
    </sheetView>
  </sheetViews>
  <sheetFormatPr defaultColWidth="9.140625" defaultRowHeight="22.5" customHeight="1"/>
  <cols>
    <col min="1" max="1" width="60.421875" style="3" customWidth="1"/>
    <col min="2" max="2" width="5.57421875" style="3" customWidth="1"/>
    <col min="3" max="3" width="1.28515625" style="3" customWidth="1"/>
    <col min="4" max="4" width="17.7109375" style="50" customWidth="1"/>
    <col min="5" max="5" width="0.9921875" style="39" customWidth="1"/>
    <col min="6" max="6" width="17.7109375" style="50" customWidth="1"/>
    <col min="7" max="7" width="0.9921875" style="50" customWidth="1"/>
    <col min="8" max="8" width="17.7109375" style="50" customWidth="1"/>
    <col min="9" max="9" width="0.9921875" style="39" customWidth="1"/>
    <col min="10" max="10" width="17.7109375" style="50" customWidth="1"/>
    <col min="11" max="11" width="0.9921875" style="39" customWidth="1"/>
    <col min="12" max="12" width="17.7109375" style="39" customWidth="1"/>
    <col min="13" max="13" width="0.9921875" style="39" customWidth="1"/>
    <col min="14" max="14" width="17.7109375" style="39" customWidth="1"/>
    <col min="15" max="15" width="0.9921875" style="39" customWidth="1"/>
    <col min="16" max="16" width="17.7109375" style="39" customWidth="1"/>
    <col min="17" max="17" width="0.9921875" style="39" customWidth="1"/>
    <col min="18" max="18" width="17.7109375" style="3" customWidth="1"/>
    <col min="19" max="19" width="9.140625" style="3" customWidth="1"/>
    <col min="20" max="25" width="10.8515625" style="3" customWidth="1"/>
    <col min="26" max="16384" width="9.140625" style="3" customWidth="1"/>
  </cols>
  <sheetData>
    <row r="1" spans="1:17" ht="22.5" customHeight="1">
      <c r="A1" s="16" t="s">
        <v>157</v>
      </c>
      <c r="B1" s="16"/>
      <c r="C1" s="16"/>
      <c r="D1" s="31"/>
      <c r="E1" s="32"/>
      <c r="F1" s="31"/>
      <c r="G1" s="31"/>
      <c r="H1" s="31"/>
      <c r="I1" s="32"/>
      <c r="J1" s="31"/>
      <c r="K1" s="32"/>
      <c r="L1" s="32"/>
      <c r="M1" s="32"/>
      <c r="N1" s="32"/>
      <c r="O1" s="32"/>
      <c r="P1" s="32"/>
      <c r="Q1" s="32"/>
    </row>
    <row r="2" spans="1:19" ht="22.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33"/>
      <c r="L2" s="16"/>
      <c r="M2" s="33"/>
      <c r="N2" s="16"/>
      <c r="O2" s="33"/>
      <c r="P2" s="16"/>
      <c r="Q2" s="33"/>
      <c r="S2" s="34"/>
    </row>
    <row r="3" spans="1:19" ht="22.5" customHeight="1">
      <c r="A3" s="1" t="s">
        <v>196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35"/>
      <c r="M3" s="36"/>
      <c r="N3" s="35"/>
      <c r="O3" s="36"/>
      <c r="P3" s="35"/>
      <c r="Q3" s="36"/>
      <c r="S3" s="34"/>
    </row>
    <row r="4" spans="1:19" ht="22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8"/>
      <c r="L4" s="38"/>
      <c r="M4" s="38"/>
      <c r="N4" s="38"/>
      <c r="O4" s="38"/>
      <c r="P4" s="38"/>
      <c r="Q4" s="38"/>
      <c r="R4" s="94" t="s">
        <v>31</v>
      </c>
      <c r="S4" s="37"/>
    </row>
    <row r="5" spans="1:19" ht="22.5" customHeight="1">
      <c r="A5" s="37"/>
      <c r="B5" s="37"/>
      <c r="C5" s="37"/>
      <c r="D5" s="133" t="s">
        <v>137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37"/>
    </row>
    <row r="6" spans="1:19" ht="22.5" customHeight="1">
      <c r="A6" s="37"/>
      <c r="B6" s="37"/>
      <c r="C6" s="37"/>
      <c r="D6" s="135" t="s">
        <v>155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38"/>
      <c r="P6" s="38" t="s">
        <v>167</v>
      </c>
      <c r="Q6" s="38"/>
      <c r="R6" s="38"/>
      <c r="S6" s="37"/>
    </row>
    <row r="7" spans="4:19" ht="22.5" customHeight="1">
      <c r="D7" s="72" t="s">
        <v>163</v>
      </c>
      <c r="F7" s="3"/>
      <c r="G7" s="3"/>
      <c r="H7" s="72"/>
      <c r="J7" s="134" t="s">
        <v>22</v>
      </c>
      <c r="K7" s="134"/>
      <c r="L7" s="134"/>
      <c r="M7" s="41"/>
      <c r="N7" s="41" t="s">
        <v>11</v>
      </c>
      <c r="O7" s="41"/>
      <c r="P7" s="41" t="s">
        <v>168</v>
      </c>
      <c r="Q7" s="41"/>
      <c r="R7" s="42" t="s">
        <v>11</v>
      </c>
      <c r="S7" s="39"/>
    </row>
    <row r="8" spans="4:19" ht="22.5" customHeight="1">
      <c r="D8" s="42" t="s">
        <v>164</v>
      </c>
      <c r="F8" s="41" t="s">
        <v>74</v>
      </c>
      <c r="G8" s="41"/>
      <c r="H8" s="41" t="s">
        <v>133</v>
      </c>
      <c r="J8" s="42" t="s">
        <v>41</v>
      </c>
      <c r="K8" s="41"/>
      <c r="L8" s="42"/>
      <c r="M8" s="41"/>
      <c r="N8" s="42" t="s">
        <v>19</v>
      </c>
      <c r="O8" s="41"/>
      <c r="P8" s="42" t="s">
        <v>169</v>
      </c>
      <c r="Q8" s="41"/>
      <c r="R8" s="72" t="s">
        <v>171</v>
      </c>
      <c r="S8" s="39"/>
    </row>
    <row r="9" spans="2:19" ht="22.5" customHeight="1">
      <c r="B9" s="43"/>
      <c r="D9" s="40" t="s">
        <v>165</v>
      </c>
      <c r="F9" s="40" t="s">
        <v>73</v>
      </c>
      <c r="G9" s="41"/>
      <c r="H9" s="40" t="s">
        <v>124</v>
      </c>
      <c r="J9" s="40" t="s">
        <v>42</v>
      </c>
      <c r="K9" s="41"/>
      <c r="L9" s="40" t="s">
        <v>36</v>
      </c>
      <c r="M9" s="44"/>
      <c r="N9" s="40" t="s">
        <v>166</v>
      </c>
      <c r="O9" s="44"/>
      <c r="P9" s="40" t="s">
        <v>170</v>
      </c>
      <c r="Q9" s="44"/>
      <c r="R9" s="40" t="s">
        <v>172</v>
      </c>
      <c r="S9" s="39"/>
    </row>
    <row r="10" spans="1:25" ht="22.5" customHeight="1">
      <c r="A10" s="10" t="s">
        <v>139</v>
      </c>
      <c r="B10" s="10"/>
      <c r="C10" s="10"/>
      <c r="D10" s="45">
        <v>220076056</v>
      </c>
      <c r="E10" s="45"/>
      <c r="F10" s="45">
        <v>71330591</v>
      </c>
      <c r="G10" s="45"/>
      <c r="H10" s="45">
        <v>399617380</v>
      </c>
      <c r="I10" s="45"/>
      <c r="J10" s="45">
        <v>24121139</v>
      </c>
      <c r="K10" s="46"/>
      <c r="L10" s="45">
        <v>303610741</v>
      </c>
      <c r="M10" s="45"/>
      <c r="N10" s="45">
        <f aca="true" t="shared" si="0" ref="N10:N16">SUM(D10:M10)</f>
        <v>1018755907</v>
      </c>
      <c r="O10" s="45"/>
      <c r="P10" s="45">
        <v>0</v>
      </c>
      <c r="Q10" s="45"/>
      <c r="R10" s="45">
        <f>SUM(N10:P10)</f>
        <v>1018755907</v>
      </c>
      <c r="S10" s="47"/>
      <c r="T10" s="47"/>
      <c r="U10" s="47"/>
      <c r="V10" s="47"/>
      <c r="W10" s="47"/>
      <c r="X10" s="47"/>
      <c r="Y10" s="47"/>
    </row>
    <row r="11" spans="1:25" ht="22.5" customHeight="1">
      <c r="A11" s="3" t="s">
        <v>81</v>
      </c>
      <c r="B11" s="10"/>
      <c r="C11" s="10"/>
      <c r="D11" s="51">
        <v>0</v>
      </c>
      <c r="E11" s="45"/>
      <c r="F11" s="51">
        <v>0</v>
      </c>
      <c r="G11" s="45"/>
      <c r="H11" s="51">
        <v>0</v>
      </c>
      <c r="I11" s="45"/>
      <c r="J11" s="51">
        <v>0</v>
      </c>
      <c r="K11" s="46"/>
      <c r="L11" s="51">
        <f>pl!K38</f>
        <v>148846162</v>
      </c>
      <c r="M11" s="45"/>
      <c r="N11" s="51">
        <f t="shared" si="0"/>
        <v>148846162</v>
      </c>
      <c r="O11" s="45"/>
      <c r="P11" s="51">
        <f>pl!K39</f>
        <v>107</v>
      </c>
      <c r="Q11" s="45"/>
      <c r="R11" s="51">
        <f aca="true" t="shared" si="1" ref="R11:R18">SUM(N11:P11)</f>
        <v>148846269</v>
      </c>
      <c r="S11" s="47"/>
      <c r="T11" s="47"/>
      <c r="U11" s="47"/>
      <c r="V11" s="47"/>
      <c r="W11" s="47"/>
      <c r="X11" s="47"/>
      <c r="Y11" s="47"/>
    </row>
    <row r="12" spans="1:26" ht="22.5" customHeight="1">
      <c r="A12" s="3" t="s">
        <v>83</v>
      </c>
      <c r="B12" s="10"/>
      <c r="C12" s="10"/>
      <c r="D12" s="52">
        <v>0</v>
      </c>
      <c r="E12" s="45"/>
      <c r="F12" s="52">
        <v>0</v>
      </c>
      <c r="G12" s="45"/>
      <c r="H12" s="52">
        <v>0</v>
      </c>
      <c r="I12" s="45"/>
      <c r="J12" s="52">
        <v>0</v>
      </c>
      <c r="K12" s="46"/>
      <c r="L12" s="52">
        <f>pl!K28</f>
        <v>0</v>
      </c>
      <c r="M12" s="45"/>
      <c r="N12" s="52">
        <f t="shared" si="0"/>
        <v>0</v>
      </c>
      <c r="O12" s="45"/>
      <c r="P12" s="52">
        <v>0</v>
      </c>
      <c r="Q12" s="45"/>
      <c r="R12" s="52">
        <f t="shared" si="1"/>
        <v>0</v>
      </c>
      <c r="S12" s="47"/>
      <c r="T12" s="47"/>
      <c r="U12" s="47"/>
      <c r="V12" s="47"/>
      <c r="W12" s="47"/>
      <c r="X12" s="47"/>
      <c r="Y12" s="47"/>
      <c r="Z12" s="47"/>
    </row>
    <row r="13" spans="1:26" ht="22.5" customHeight="1">
      <c r="A13" s="3" t="s">
        <v>76</v>
      </c>
      <c r="B13" s="12"/>
      <c r="C13" s="11"/>
      <c r="D13" s="45">
        <f>SUM(D11:D12)</f>
        <v>0</v>
      </c>
      <c r="E13" s="45"/>
      <c r="F13" s="45">
        <f>SUM(F11:F12)</f>
        <v>0</v>
      </c>
      <c r="G13" s="45"/>
      <c r="H13" s="45">
        <f>SUM(H11:H12)</f>
        <v>0</v>
      </c>
      <c r="I13" s="45"/>
      <c r="J13" s="45">
        <f>SUM(J11:J12)</f>
        <v>0</v>
      </c>
      <c r="K13" s="46"/>
      <c r="L13" s="45">
        <f>SUM(L11:L12)</f>
        <v>148846162</v>
      </c>
      <c r="M13" s="45"/>
      <c r="N13" s="45">
        <f t="shared" si="0"/>
        <v>148846162</v>
      </c>
      <c r="O13" s="45"/>
      <c r="P13" s="45">
        <f>SUM(P11:P12)</f>
        <v>107</v>
      </c>
      <c r="Q13" s="45"/>
      <c r="R13" s="45">
        <f t="shared" si="1"/>
        <v>148846269</v>
      </c>
      <c r="S13" s="47"/>
      <c r="T13" s="47"/>
      <c r="U13" s="47"/>
      <c r="V13" s="47"/>
      <c r="W13" s="47"/>
      <c r="X13" s="47"/>
      <c r="Y13" s="47"/>
      <c r="Z13" s="47"/>
    </row>
    <row r="14" spans="1:26" ht="22.5" customHeight="1">
      <c r="A14" s="3" t="s">
        <v>192</v>
      </c>
      <c r="B14" s="12"/>
      <c r="C14" s="11"/>
      <c r="D14" s="45"/>
      <c r="E14" s="45"/>
      <c r="F14" s="45"/>
      <c r="G14" s="45"/>
      <c r="H14" s="45"/>
      <c r="I14" s="45"/>
      <c r="J14" s="45"/>
      <c r="K14" s="46"/>
      <c r="L14" s="45"/>
      <c r="M14" s="45"/>
      <c r="N14" s="45"/>
      <c r="O14" s="45"/>
      <c r="P14" s="45"/>
      <c r="Q14" s="45"/>
      <c r="R14" s="45"/>
      <c r="S14" s="47"/>
      <c r="T14" s="47"/>
      <c r="U14" s="47"/>
      <c r="V14" s="47"/>
      <c r="W14" s="47"/>
      <c r="X14" s="47"/>
      <c r="Y14" s="47"/>
      <c r="Z14" s="47"/>
    </row>
    <row r="15" spans="1:25" ht="22.5" customHeight="1">
      <c r="A15" s="3" t="s">
        <v>206</v>
      </c>
      <c r="B15" s="10"/>
      <c r="C15" s="10"/>
      <c r="D15" s="45">
        <v>642850</v>
      </c>
      <c r="E15" s="45"/>
      <c r="F15" s="45">
        <v>5142800</v>
      </c>
      <c r="G15" s="45"/>
      <c r="H15" s="45">
        <v>-3214250</v>
      </c>
      <c r="I15" s="45"/>
      <c r="J15" s="45">
        <v>0</v>
      </c>
      <c r="K15" s="46"/>
      <c r="L15" s="45">
        <v>0</v>
      </c>
      <c r="M15" s="45"/>
      <c r="N15" s="45">
        <f t="shared" si="0"/>
        <v>2571400</v>
      </c>
      <c r="O15" s="45"/>
      <c r="P15" s="45">
        <v>0</v>
      </c>
      <c r="Q15" s="45"/>
      <c r="R15" s="45">
        <f t="shared" si="1"/>
        <v>2571400</v>
      </c>
      <c r="S15" s="47"/>
      <c r="T15" s="47"/>
      <c r="U15" s="47"/>
      <c r="V15" s="47"/>
      <c r="W15" s="47"/>
      <c r="X15" s="47"/>
      <c r="Y15" s="47"/>
    </row>
    <row r="16" spans="1:25" ht="22.5" customHeight="1">
      <c r="A16" s="3" t="s">
        <v>182</v>
      </c>
      <c r="B16" s="10"/>
      <c r="C16" s="10"/>
      <c r="D16" s="45">
        <v>0</v>
      </c>
      <c r="E16" s="45"/>
      <c r="F16" s="45">
        <v>0</v>
      </c>
      <c r="G16" s="45"/>
      <c r="H16" s="45">
        <v>0</v>
      </c>
      <c r="I16" s="45"/>
      <c r="J16" s="45">
        <v>0</v>
      </c>
      <c r="K16" s="46"/>
      <c r="L16" s="45">
        <v>-70424946</v>
      </c>
      <c r="M16" s="45"/>
      <c r="N16" s="45">
        <f t="shared" si="0"/>
        <v>-70424946</v>
      </c>
      <c r="O16" s="45"/>
      <c r="P16" s="45">
        <v>0</v>
      </c>
      <c r="Q16" s="45"/>
      <c r="R16" s="45">
        <f t="shared" si="1"/>
        <v>-70424946</v>
      </c>
      <c r="S16" s="47"/>
      <c r="T16" s="47"/>
      <c r="U16" s="47"/>
      <c r="V16" s="47"/>
      <c r="W16" s="47"/>
      <c r="X16" s="47"/>
      <c r="Y16" s="47"/>
    </row>
    <row r="17" spans="1:25" ht="22.5" customHeight="1">
      <c r="A17" s="3" t="s">
        <v>174</v>
      </c>
      <c r="B17" s="10"/>
      <c r="C17" s="10"/>
      <c r="D17" s="45"/>
      <c r="E17" s="45"/>
      <c r="F17" s="45"/>
      <c r="G17" s="45"/>
      <c r="H17" s="45"/>
      <c r="I17" s="45"/>
      <c r="J17" s="45"/>
      <c r="K17" s="46"/>
      <c r="L17" s="45"/>
      <c r="M17" s="45"/>
      <c r="N17" s="45"/>
      <c r="O17" s="45"/>
      <c r="P17" s="45"/>
      <c r="Q17" s="45"/>
      <c r="R17" s="45"/>
      <c r="S17" s="47"/>
      <c r="T17" s="47"/>
      <c r="U17" s="47"/>
      <c r="V17" s="47"/>
      <c r="W17" s="47"/>
      <c r="X17" s="47"/>
      <c r="Y17" s="47"/>
    </row>
    <row r="18" spans="1:25" ht="22.5" customHeight="1">
      <c r="A18" s="3" t="s">
        <v>175</v>
      </c>
      <c r="B18" s="10"/>
      <c r="C18" s="10"/>
      <c r="D18" s="45">
        <v>0</v>
      </c>
      <c r="E18" s="45"/>
      <c r="F18" s="45">
        <v>0</v>
      </c>
      <c r="G18" s="45"/>
      <c r="H18" s="45">
        <v>0</v>
      </c>
      <c r="I18" s="45"/>
      <c r="J18" s="45">
        <v>0</v>
      </c>
      <c r="K18" s="46"/>
      <c r="L18" s="45">
        <v>0</v>
      </c>
      <c r="M18" s="45"/>
      <c r="N18" s="45">
        <f>SUM(D18:M18)</f>
        <v>0</v>
      </c>
      <c r="O18" s="45"/>
      <c r="P18" s="45">
        <v>30</v>
      </c>
      <c r="Q18" s="45"/>
      <c r="R18" s="45">
        <f t="shared" si="1"/>
        <v>30</v>
      </c>
      <c r="S18" s="47"/>
      <c r="T18" s="47"/>
      <c r="U18" s="47"/>
      <c r="V18" s="47"/>
      <c r="W18" s="47"/>
      <c r="X18" s="47"/>
      <c r="Y18" s="47"/>
    </row>
    <row r="19" spans="1:25" ht="22.5" customHeight="1">
      <c r="A19" s="3" t="s">
        <v>183</v>
      </c>
      <c r="B19" s="10"/>
      <c r="C19" s="10"/>
      <c r="D19" s="45">
        <v>0</v>
      </c>
      <c r="E19" s="45"/>
      <c r="F19" s="45">
        <v>0</v>
      </c>
      <c r="G19" s="45"/>
      <c r="H19" s="45">
        <v>0</v>
      </c>
      <c r="I19" s="45"/>
      <c r="J19" s="45">
        <v>5878861</v>
      </c>
      <c r="K19" s="46"/>
      <c r="L19" s="45">
        <v>-5878861</v>
      </c>
      <c r="M19" s="45"/>
      <c r="N19" s="45">
        <f>SUM(D19:M19)</f>
        <v>0</v>
      </c>
      <c r="O19" s="45"/>
      <c r="P19" s="45">
        <v>0</v>
      </c>
      <c r="Q19" s="45"/>
      <c r="R19" s="45">
        <f>SUM(N19:P19)</f>
        <v>0</v>
      </c>
      <c r="S19" s="47"/>
      <c r="T19" s="47"/>
      <c r="U19" s="47"/>
      <c r="V19" s="47"/>
      <c r="W19" s="47"/>
      <c r="X19" s="47"/>
      <c r="Y19" s="47"/>
    </row>
    <row r="20" spans="1:26" ht="22.5" customHeight="1" thickBot="1">
      <c r="A20" s="10" t="s">
        <v>140</v>
      </c>
      <c r="B20" s="10"/>
      <c r="C20" s="10"/>
      <c r="D20" s="48">
        <f>SUM(D10:D19)-D13</f>
        <v>220718906</v>
      </c>
      <c r="E20" s="45"/>
      <c r="F20" s="48">
        <f>SUM(F10:F19)-F13</f>
        <v>76473391</v>
      </c>
      <c r="G20" s="45"/>
      <c r="H20" s="48">
        <f>SUM(H10:H19)-H13</f>
        <v>396403130</v>
      </c>
      <c r="I20" s="45"/>
      <c r="J20" s="48">
        <f>SUM(J10:J19)-J13</f>
        <v>30000000</v>
      </c>
      <c r="K20" s="46"/>
      <c r="L20" s="48">
        <f>SUM(L10:L19)-L13</f>
        <v>376153096</v>
      </c>
      <c r="M20" s="45"/>
      <c r="N20" s="48">
        <f>SUM(N10:N19)-N13</f>
        <v>1099748523</v>
      </c>
      <c r="O20" s="45"/>
      <c r="P20" s="48">
        <f>SUM(P10:P19)-P13</f>
        <v>137</v>
      </c>
      <c r="Q20" s="45"/>
      <c r="R20" s="48">
        <f>SUM(R10:R19)-R13</f>
        <v>1099748660</v>
      </c>
      <c r="S20" s="47"/>
      <c r="T20" s="47"/>
      <c r="U20" s="47"/>
      <c r="V20" s="47"/>
      <c r="W20" s="47"/>
      <c r="X20" s="47"/>
      <c r="Y20" s="47"/>
      <c r="Z20" s="47"/>
    </row>
    <row r="21" spans="1:19" ht="9.75" customHeight="1" thickTop="1">
      <c r="A21" s="10"/>
      <c r="B21" s="10"/>
      <c r="C21" s="10"/>
      <c r="D21" s="46"/>
      <c r="E21" s="46"/>
      <c r="F21" s="46"/>
      <c r="G21" s="46"/>
      <c r="H21" s="46"/>
      <c r="I21" s="46"/>
      <c r="J21" s="46"/>
      <c r="K21" s="46"/>
      <c r="L21" s="54"/>
      <c r="M21" s="46"/>
      <c r="N21" s="54"/>
      <c r="O21" s="46"/>
      <c r="P21" s="54"/>
      <c r="Q21" s="46"/>
      <c r="R21" s="46"/>
      <c r="S21" s="49"/>
    </row>
    <row r="22" spans="1:25" ht="22.5" customHeight="1">
      <c r="A22" s="10" t="s">
        <v>197</v>
      </c>
      <c r="B22" s="10"/>
      <c r="C22" s="10"/>
      <c r="D22" s="45">
        <f>SUM(D20)</f>
        <v>220718906</v>
      </c>
      <c r="E22" s="45"/>
      <c r="F22" s="45">
        <f>SUM(F20)</f>
        <v>76473391</v>
      </c>
      <c r="G22" s="45"/>
      <c r="H22" s="45">
        <f>SUM(H20)</f>
        <v>396403130</v>
      </c>
      <c r="I22" s="45"/>
      <c r="J22" s="45">
        <f>SUM(J20)</f>
        <v>30000000</v>
      </c>
      <c r="K22" s="46"/>
      <c r="L22" s="45">
        <f>SUM(L20)</f>
        <v>376153096</v>
      </c>
      <c r="M22" s="45"/>
      <c r="N22" s="45">
        <f>SUM(D22:M22)</f>
        <v>1099748523</v>
      </c>
      <c r="O22" s="45"/>
      <c r="P22" s="45">
        <f>SUM(P20)</f>
        <v>137</v>
      </c>
      <c r="Q22" s="45"/>
      <c r="R22" s="45">
        <f>SUM(N22:P22)</f>
        <v>1099748660</v>
      </c>
      <c r="S22" s="47"/>
      <c r="T22" s="47"/>
      <c r="U22" s="47"/>
      <c r="V22" s="47"/>
      <c r="W22" s="47"/>
      <c r="X22" s="47"/>
      <c r="Y22" s="47"/>
    </row>
    <row r="23" spans="1:25" ht="22.5" customHeight="1">
      <c r="A23" s="3" t="s">
        <v>81</v>
      </c>
      <c r="B23" s="10"/>
      <c r="C23" s="10"/>
      <c r="D23" s="51">
        <v>0</v>
      </c>
      <c r="E23" s="45"/>
      <c r="F23" s="51">
        <v>0</v>
      </c>
      <c r="G23" s="45"/>
      <c r="H23" s="51">
        <v>0</v>
      </c>
      <c r="I23" s="45"/>
      <c r="J23" s="51">
        <v>0</v>
      </c>
      <c r="K23" s="46"/>
      <c r="L23" s="51">
        <f>pl!I33</f>
        <v>103097280</v>
      </c>
      <c r="M23" s="45"/>
      <c r="N23" s="51">
        <f>SUM(D23:M23)</f>
        <v>103097280</v>
      </c>
      <c r="O23" s="45"/>
      <c r="P23" s="51">
        <f>pl!I34</f>
        <v>320</v>
      </c>
      <c r="Q23" s="45"/>
      <c r="R23" s="51">
        <f>SUM(N23:P23)</f>
        <v>103097600</v>
      </c>
      <c r="S23" s="47"/>
      <c r="T23" s="47"/>
      <c r="U23" s="47"/>
      <c r="V23" s="47"/>
      <c r="W23" s="47"/>
      <c r="X23" s="47"/>
      <c r="Y23" s="47"/>
    </row>
    <row r="24" spans="1:26" ht="22.5" customHeight="1">
      <c r="A24" s="3" t="s">
        <v>83</v>
      </c>
      <c r="B24" s="10"/>
      <c r="C24" s="10"/>
      <c r="D24" s="52">
        <v>0</v>
      </c>
      <c r="E24" s="45"/>
      <c r="F24" s="52">
        <v>0</v>
      </c>
      <c r="G24" s="45"/>
      <c r="H24" s="52">
        <v>0</v>
      </c>
      <c r="I24" s="45"/>
      <c r="J24" s="52">
        <v>0</v>
      </c>
      <c r="K24" s="46"/>
      <c r="L24" s="52">
        <f>pl!I28</f>
        <v>-371731</v>
      </c>
      <c r="M24" s="45"/>
      <c r="N24" s="52">
        <f>SUM(D24:M24)</f>
        <v>-371731</v>
      </c>
      <c r="O24" s="45"/>
      <c r="P24" s="52">
        <v>0</v>
      </c>
      <c r="Q24" s="45"/>
      <c r="R24" s="52">
        <f>SUM(N24:P24)</f>
        <v>-371731</v>
      </c>
      <c r="S24" s="47"/>
      <c r="T24" s="47"/>
      <c r="U24" s="47"/>
      <c r="V24" s="47"/>
      <c r="W24" s="47"/>
      <c r="X24" s="47"/>
      <c r="Y24" s="47"/>
      <c r="Z24" s="47"/>
    </row>
    <row r="25" spans="1:26" ht="22.5" customHeight="1">
      <c r="A25" s="3" t="s">
        <v>76</v>
      </c>
      <c r="B25" s="12"/>
      <c r="C25" s="11"/>
      <c r="D25" s="45">
        <f>SUM(D23:D24)</f>
        <v>0</v>
      </c>
      <c r="E25" s="45"/>
      <c r="F25" s="45">
        <f>SUM(F23:F24)</f>
        <v>0</v>
      </c>
      <c r="G25" s="45"/>
      <c r="H25" s="45">
        <f>SUM(H23:H24)</f>
        <v>0</v>
      </c>
      <c r="I25" s="45"/>
      <c r="J25" s="45">
        <f>SUM(J23:J24)</f>
        <v>0</v>
      </c>
      <c r="K25" s="46"/>
      <c r="L25" s="45">
        <f>SUM(L23:L24)</f>
        <v>102725549</v>
      </c>
      <c r="M25" s="45"/>
      <c r="N25" s="45">
        <f>SUM(D25:M25)</f>
        <v>102725549</v>
      </c>
      <c r="O25" s="45"/>
      <c r="P25" s="45">
        <f>SUM(P23:P24)</f>
        <v>320</v>
      </c>
      <c r="Q25" s="45"/>
      <c r="R25" s="45">
        <f>SUM(N25:P25)</f>
        <v>102725869</v>
      </c>
      <c r="S25" s="47"/>
      <c r="T25" s="47"/>
      <c r="U25" s="47"/>
      <c r="V25" s="47"/>
      <c r="W25" s="47"/>
      <c r="X25" s="47"/>
      <c r="Y25" s="47"/>
      <c r="Z25" s="47"/>
    </row>
    <row r="26" spans="1:26" ht="22.5" customHeight="1">
      <c r="A26" s="3" t="s">
        <v>192</v>
      </c>
      <c r="B26" s="12"/>
      <c r="C26" s="11"/>
      <c r="D26" s="45"/>
      <c r="E26" s="45"/>
      <c r="F26" s="45"/>
      <c r="G26" s="45"/>
      <c r="H26" s="45"/>
      <c r="I26" s="45"/>
      <c r="J26" s="45"/>
      <c r="K26" s="46"/>
      <c r="L26" s="45"/>
      <c r="M26" s="45"/>
      <c r="N26" s="45"/>
      <c r="O26" s="45"/>
      <c r="P26" s="45"/>
      <c r="Q26" s="45"/>
      <c r="R26" s="45"/>
      <c r="S26" s="47"/>
      <c r="T26" s="47"/>
      <c r="U26" s="47"/>
      <c r="V26" s="47"/>
      <c r="W26" s="47"/>
      <c r="X26" s="47"/>
      <c r="Y26" s="47"/>
      <c r="Z26" s="47"/>
    </row>
    <row r="27" spans="1:25" ht="22.5" customHeight="1">
      <c r="A27" s="3" t="s">
        <v>206</v>
      </c>
      <c r="B27" s="10"/>
      <c r="C27" s="10"/>
      <c r="D27" s="45">
        <v>730550</v>
      </c>
      <c r="E27" s="45"/>
      <c r="F27" s="45">
        <v>5844400</v>
      </c>
      <c r="G27" s="45"/>
      <c r="H27" s="45">
        <v>-3652750</v>
      </c>
      <c r="I27" s="45"/>
      <c r="J27" s="45">
        <v>0</v>
      </c>
      <c r="K27" s="46"/>
      <c r="L27" s="45">
        <v>0</v>
      </c>
      <c r="M27" s="45"/>
      <c r="N27" s="45">
        <f>SUM(D27:M27)</f>
        <v>2922200</v>
      </c>
      <c r="O27" s="45"/>
      <c r="P27" s="45">
        <v>0</v>
      </c>
      <c r="Q27" s="45"/>
      <c r="R27" s="45">
        <f>SUM(N27:P27)</f>
        <v>2922200</v>
      </c>
      <c r="S27" s="47"/>
      <c r="T27" s="47"/>
      <c r="U27" s="47"/>
      <c r="V27" s="47"/>
      <c r="W27" s="47"/>
      <c r="X27" s="47"/>
      <c r="Y27" s="47"/>
    </row>
    <row r="28" spans="1:25" ht="22.5" customHeight="1">
      <c r="A28" s="3" t="s">
        <v>182</v>
      </c>
      <c r="B28" s="10"/>
      <c r="C28" s="10"/>
      <c r="D28" s="45">
        <v>0</v>
      </c>
      <c r="E28" s="45"/>
      <c r="F28" s="45">
        <v>0</v>
      </c>
      <c r="G28" s="45"/>
      <c r="H28" s="45">
        <v>0</v>
      </c>
      <c r="I28" s="45"/>
      <c r="J28" s="45">
        <v>0</v>
      </c>
      <c r="K28" s="46"/>
      <c r="L28" s="45">
        <v>-72837239</v>
      </c>
      <c r="M28" s="45"/>
      <c r="N28" s="45">
        <f>SUM(D28:M28)</f>
        <v>-72837239</v>
      </c>
      <c r="O28" s="45"/>
      <c r="P28" s="45">
        <v>-90</v>
      </c>
      <c r="Q28" s="45"/>
      <c r="R28" s="45">
        <f>SUM(N28:P28)</f>
        <v>-72837329</v>
      </c>
      <c r="S28" s="47"/>
      <c r="T28" s="47"/>
      <c r="U28" s="47"/>
      <c r="V28" s="47"/>
      <c r="W28" s="47"/>
      <c r="X28" s="47"/>
      <c r="Y28" s="47"/>
    </row>
    <row r="29" spans="1:26" ht="22.5" customHeight="1" thickBot="1">
      <c r="A29" s="10" t="s">
        <v>198</v>
      </c>
      <c r="B29" s="10"/>
      <c r="C29" s="10"/>
      <c r="D29" s="48">
        <f>SUM(D22:D28)-D25</f>
        <v>221449456</v>
      </c>
      <c r="E29" s="45"/>
      <c r="F29" s="48">
        <f>SUM(F22:F28)-F25</f>
        <v>82317791</v>
      </c>
      <c r="G29" s="45"/>
      <c r="H29" s="48">
        <f>SUM(H22:H28)-H25</f>
        <v>392750380</v>
      </c>
      <c r="I29" s="45"/>
      <c r="J29" s="48">
        <f>SUM(J22:J28)-J25</f>
        <v>30000000</v>
      </c>
      <c r="K29" s="46"/>
      <c r="L29" s="48">
        <f>SUM(L22:L28)-L25</f>
        <v>406041406</v>
      </c>
      <c r="M29" s="45"/>
      <c r="N29" s="48">
        <f>SUM(N22:N28)-N25</f>
        <v>1132559033</v>
      </c>
      <c r="O29" s="45"/>
      <c r="P29" s="48">
        <f>SUM(P22:P28)-P25</f>
        <v>367</v>
      </c>
      <c r="Q29" s="45"/>
      <c r="R29" s="48">
        <f>SUM(R22:R28)-R25</f>
        <v>1132559400</v>
      </c>
      <c r="S29" s="47"/>
      <c r="T29" s="47"/>
      <c r="U29" s="47"/>
      <c r="V29" s="47"/>
      <c r="W29" s="47"/>
      <c r="X29" s="47"/>
      <c r="Y29" s="47"/>
      <c r="Z29" s="47"/>
    </row>
    <row r="30" spans="1:26" ht="9.75" customHeight="1" thickTop="1">
      <c r="A30" s="10"/>
      <c r="B30" s="10"/>
      <c r="C30" s="10"/>
      <c r="D30" s="45"/>
      <c r="E30" s="45"/>
      <c r="F30" s="45"/>
      <c r="G30" s="45"/>
      <c r="H30" s="45"/>
      <c r="I30" s="45"/>
      <c r="J30" s="45"/>
      <c r="K30" s="46"/>
      <c r="L30" s="45"/>
      <c r="M30" s="45"/>
      <c r="N30" s="45"/>
      <c r="O30" s="45"/>
      <c r="P30" s="45"/>
      <c r="Q30" s="45"/>
      <c r="R30" s="45"/>
      <c r="S30" s="47"/>
      <c r="T30" s="47"/>
      <c r="U30" s="47"/>
      <c r="V30" s="47"/>
      <c r="W30" s="47"/>
      <c r="X30" s="47"/>
      <c r="Y30" s="47"/>
      <c r="Z30" s="47"/>
    </row>
    <row r="31" spans="1:19" ht="22.5" customHeight="1">
      <c r="A31" s="3" t="s">
        <v>24</v>
      </c>
      <c r="J31" s="39"/>
      <c r="L31" s="50"/>
      <c r="N31" s="50"/>
      <c r="P31" s="50"/>
      <c r="R31" s="50"/>
      <c r="S31" s="39"/>
    </row>
  </sheetData>
  <sheetProtection/>
  <mergeCells count="3">
    <mergeCell ref="D5:R5"/>
    <mergeCell ref="J7:L7"/>
    <mergeCell ref="D6:N6"/>
  </mergeCells>
  <printOptions/>
  <pageMargins left="0.5905511811023623" right="0.5905511811023623" top="0.9055118110236221" bottom="0" header="0.1968503937007874" footer="0.1968503937007874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showGridLines="0" view="pageBreakPreview" zoomScale="85" zoomScaleSheetLayoutView="85" zoomScalePageLayoutView="0" workbookViewId="0" topLeftCell="A1">
      <selection activeCell="F30" sqref="F30"/>
    </sheetView>
  </sheetViews>
  <sheetFormatPr defaultColWidth="9.140625" defaultRowHeight="22.5" customHeight="1"/>
  <cols>
    <col min="1" max="1" width="67.7109375" style="3" customWidth="1"/>
    <col min="2" max="2" width="5.57421875" style="3" customWidth="1"/>
    <col min="3" max="3" width="1.28515625" style="3" customWidth="1"/>
    <col min="4" max="4" width="18.421875" style="50" customWidth="1"/>
    <col min="5" max="5" width="0.9921875" style="39" customWidth="1"/>
    <col min="6" max="6" width="18.421875" style="50" customWidth="1"/>
    <col min="7" max="7" width="0.9921875" style="50" customWidth="1"/>
    <col min="8" max="8" width="18.421875" style="50" customWidth="1"/>
    <col min="9" max="9" width="0.9921875" style="39" customWidth="1"/>
    <col min="10" max="10" width="18.421875" style="50" customWidth="1"/>
    <col min="11" max="11" width="0.9921875" style="39" customWidth="1"/>
    <col min="12" max="12" width="18.421875" style="39" customWidth="1"/>
    <col min="13" max="13" width="0.9921875" style="39" customWidth="1"/>
    <col min="14" max="14" width="18.421875" style="3" customWidth="1"/>
    <col min="15" max="15" width="9.140625" style="3" customWidth="1"/>
    <col min="16" max="21" width="10.8515625" style="3" customWidth="1"/>
    <col min="22" max="16384" width="9.140625" style="3" customWidth="1"/>
  </cols>
  <sheetData>
    <row r="1" spans="1:13" ht="22.5" customHeight="1">
      <c r="A1" s="16" t="s">
        <v>157</v>
      </c>
      <c r="B1" s="16"/>
      <c r="C1" s="16"/>
      <c r="D1" s="31"/>
      <c r="E1" s="32"/>
      <c r="F1" s="31"/>
      <c r="G1" s="31"/>
      <c r="H1" s="31"/>
      <c r="I1" s="32"/>
      <c r="J1" s="31"/>
      <c r="K1" s="32"/>
      <c r="L1" s="32"/>
      <c r="M1" s="32"/>
    </row>
    <row r="2" spans="1:15" ht="22.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33"/>
      <c r="L2" s="16"/>
      <c r="M2" s="33"/>
      <c r="O2" s="34"/>
    </row>
    <row r="3" spans="1:15" ht="22.5" customHeight="1">
      <c r="A3" s="1" t="s">
        <v>196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35"/>
      <c r="M3" s="36"/>
      <c r="O3" s="34"/>
    </row>
    <row r="4" spans="1:15" ht="22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8"/>
      <c r="L4" s="38"/>
      <c r="M4" s="38"/>
      <c r="N4" s="94" t="s">
        <v>31</v>
      </c>
      <c r="O4" s="37"/>
    </row>
    <row r="5" spans="1:15" ht="22.5" customHeight="1">
      <c r="A5" s="37"/>
      <c r="B5" s="37"/>
      <c r="C5" s="37"/>
      <c r="D5" s="133" t="s">
        <v>138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37"/>
    </row>
    <row r="6" spans="4:15" ht="22.5" customHeight="1">
      <c r="D6" s="3"/>
      <c r="F6" s="3"/>
      <c r="G6" s="3"/>
      <c r="H6" s="72"/>
      <c r="J6" s="134" t="s">
        <v>22</v>
      </c>
      <c r="K6" s="134"/>
      <c r="L6" s="134"/>
      <c r="M6" s="41"/>
      <c r="N6" s="42"/>
      <c r="O6" s="39"/>
    </row>
    <row r="7" spans="4:15" ht="22.5" customHeight="1">
      <c r="D7" s="42" t="s">
        <v>132</v>
      </c>
      <c r="F7" s="41" t="s">
        <v>74</v>
      </c>
      <c r="G7" s="41"/>
      <c r="H7" s="41" t="s">
        <v>133</v>
      </c>
      <c r="J7" s="42" t="s">
        <v>41</v>
      </c>
      <c r="K7" s="41"/>
      <c r="L7" s="42"/>
      <c r="M7" s="41"/>
      <c r="O7" s="39"/>
    </row>
    <row r="8" spans="2:15" ht="22.5" customHeight="1">
      <c r="B8" s="43"/>
      <c r="D8" s="40" t="s">
        <v>134</v>
      </c>
      <c r="F8" s="40" t="s">
        <v>73</v>
      </c>
      <c r="G8" s="41"/>
      <c r="H8" s="40" t="s">
        <v>124</v>
      </c>
      <c r="J8" s="40" t="s">
        <v>42</v>
      </c>
      <c r="K8" s="41"/>
      <c r="L8" s="40" t="s">
        <v>36</v>
      </c>
      <c r="M8" s="44"/>
      <c r="N8" s="40" t="s">
        <v>11</v>
      </c>
      <c r="O8" s="39"/>
    </row>
    <row r="9" spans="1:15" ht="22.5" customHeight="1">
      <c r="A9" s="10" t="s">
        <v>139</v>
      </c>
      <c r="B9" s="10"/>
      <c r="C9" s="10"/>
      <c r="D9" s="45">
        <v>220076056</v>
      </c>
      <c r="E9" s="45"/>
      <c r="F9" s="45">
        <v>71330591</v>
      </c>
      <c r="G9" s="45"/>
      <c r="H9" s="45">
        <v>399617380</v>
      </c>
      <c r="I9" s="45"/>
      <c r="J9" s="45">
        <v>24121139</v>
      </c>
      <c r="K9" s="46"/>
      <c r="L9" s="45">
        <v>303610741</v>
      </c>
      <c r="M9" s="45"/>
      <c r="N9" s="45">
        <f>SUM(D9:L9)</f>
        <v>1018755907</v>
      </c>
      <c r="O9" s="47"/>
    </row>
    <row r="10" spans="1:15" ht="22.5" customHeight="1">
      <c r="A10" s="3" t="s">
        <v>81</v>
      </c>
      <c r="B10" s="10"/>
      <c r="C10" s="10"/>
      <c r="D10" s="51">
        <v>0</v>
      </c>
      <c r="E10" s="45"/>
      <c r="F10" s="51">
        <v>0</v>
      </c>
      <c r="G10" s="45"/>
      <c r="H10" s="51">
        <v>0</v>
      </c>
      <c r="I10" s="45"/>
      <c r="J10" s="51">
        <v>0</v>
      </c>
      <c r="K10" s="46"/>
      <c r="L10" s="51">
        <f>pl!O22</f>
        <v>130996253</v>
      </c>
      <c r="M10" s="45"/>
      <c r="N10" s="51">
        <f>SUM(D10:L10)</f>
        <v>130996253</v>
      </c>
      <c r="O10" s="45"/>
    </row>
    <row r="11" spans="1:15" ht="22.5" customHeight="1">
      <c r="A11" s="3" t="s">
        <v>177</v>
      </c>
      <c r="B11" s="10"/>
      <c r="C11" s="10"/>
      <c r="D11" s="52">
        <v>0</v>
      </c>
      <c r="E11" s="45"/>
      <c r="F11" s="52">
        <v>0</v>
      </c>
      <c r="G11" s="45"/>
      <c r="H11" s="52">
        <v>0</v>
      </c>
      <c r="I11" s="45"/>
      <c r="J11" s="52">
        <v>0</v>
      </c>
      <c r="K11" s="46"/>
      <c r="L11" s="52">
        <f>pl!O28</f>
        <v>0</v>
      </c>
      <c r="M11" s="45"/>
      <c r="N11" s="52">
        <f>SUM(D11:L11)</f>
        <v>0</v>
      </c>
      <c r="O11" s="45"/>
    </row>
    <row r="12" spans="1:15" ht="22.5" customHeight="1">
      <c r="A12" s="3" t="s">
        <v>76</v>
      </c>
      <c r="B12" s="12"/>
      <c r="C12" s="11"/>
      <c r="D12" s="45">
        <f>SUM(D10:D11)</f>
        <v>0</v>
      </c>
      <c r="E12" s="45"/>
      <c r="F12" s="45">
        <f>SUM(F10:F11)</f>
        <v>0</v>
      </c>
      <c r="G12" s="45">
        <f>SUM(G10:G11)</f>
        <v>0</v>
      </c>
      <c r="H12" s="45">
        <f>SUM(H10:H11)</f>
        <v>0</v>
      </c>
      <c r="I12" s="45">
        <f>SUM(I10:I11)</f>
        <v>0</v>
      </c>
      <c r="J12" s="45">
        <f>SUM(J10:J11)</f>
        <v>0</v>
      </c>
      <c r="K12" s="46"/>
      <c r="L12" s="45">
        <f>SUM(L10:L11)</f>
        <v>130996253</v>
      </c>
      <c r="M12" s="45"/>
      <c r="N12" s="45">
        <f>SUM(N10:N11)</f>
        <v>130996253</v>
      </c>
      <c r="O12" s="47"/>
    </row>
    <row r="13" spans="1:21" ht="22.5" customHeight="1">
      <c r="A13" s="3" t="s">
        <v>207</v>
      </c>
      <c r="B13" s="10"/>
      <c r="C13" s="10"/>
      <c r="D13" s="45">
        <v>642850</v>
      </c>
      <c r="E13" s="45"/>
      <c r="F13" s="45">
        <v>5142800</v>
      </c>
      <c r="G13" s="45"/>
      <c r="H13" s="45">
        <v>-3214250</v>
      </c>
      <c r="I13" s="45"/>
      <c r="J13" s="45">
        <v>0</v>
      </c>
      <c r="K13" s="46"/>
      <c r="L13" s="45">
        <v>0</v>
      </c>
      <c r="M13" s="45"/>
      <c r="N13" s="45">
        <f>SUM(D13:L13)</f>
        <v>2571400</v>
      </c>
      <c r="O13" s="47"/>
      <c r="P13" s="47"/>
      <c r="Q13" s="47"/>
      <c r="R13" s="47"/>
      <c r="S13" s="47"/>
      <c r="T13" s="47"/>
      <c r="U13" s="47"/>
    </row>
    <row r="14" spans="1:15" ht="22.5" customHeight="1">
      <c r="A14" s="3" t="s">
        <v>182</v>
      </c>
      <c r="B14" s="10"/>
      <c r="C14" s="10"/>
      <c r="D14" s="45">
        <v>0</v>
      </c>
      <c r="E14" s="45"/>
      <c r="F14" s="45">
        <v>0</v>
      </c>
      <c r="G14" s="45"/>
      <c r="H14" s="45">
        <v>0</v>
      </c>
      <c r="I14" s="45"/>
      <c r="J14" s="45">
        <v>0</v>
      </c>
      <c r="K14" s="46"/>
      <c r="L14" s="45">
        <v>-70424946</v>
      </c>
      <c r="M14" s="45"/>
      <c r="N14" s="45">
        <f>SUM(D14:L14)</f>
        <v>-70424946</v>
      </c>
      <c r="O14" s="47"/>
    </row>
    <row r="15" spans="1:15" ht="22.5" customHeight="1">
      <c r="A15" s="3" t="s">
        <v>183</v>
      </c>
      <c r="B15" s="10"/>
      <c r="C15" s="10"/>
      <c r="D15" s="45">
        <v>0</v>
      </c>
      <c r="E15" s="45"/>
      <c r="F15" s="45">
        <v>0</v>
      </c>
      <c r="G15" s="45"/>
      <c r="H15" s="45">
        <v>0</v>
      </c>
      <c r="I15" s="45"/>
      <c r="J15" s="45">
        <v>5878861</v>
      </c>
      <c r="K15" s="46"/>
      <c r="L15" s="45">
        <v>-5878861</v>
      </c>
      <c r="M15" s="45"/>
      <c r="N15" s="45">
        <f>SUM(D15:L15)</f>
        <v>0</v>
      </c>
      <c r="O15" s="45"/>
    </row>
    <row r="16" spans="1:15" ht="22.5" customHeight="1" thickBot="1">
      <c r="A16" s="10" t="s">
        <v>140</v>
      </c>
      <c r="B16" s="10"/>
      <c r="C16" s="10"/>
      <c r="D16" s="48">
        <f>SUM(D12:D15,D9)</f>
        <v>220718906</v>
      </c>
      <c r="E16" s="109"/>
      <c r="F16" s="48">
        <f>SUM(F12:F15,F9)</f>
        <v>76473391</v>
      </c>
      <c r="G16" s="109">
        <f>SUM(G9:G9,G12)</f>
        <v>0</v>
      </c>
      <c r="H16" s="48">
        <f>SUM(H12:H15,H9)</f>
        <v>396403130</v>
      </c>
      <c r="I16" s="109">
        <f>SUM(I9:I9,I12)</f>
        <v>0</v>
      </c>
      <c r="J16" s="48">
        <f>SUM(J12:J15,J9)</f>
        <v>30000000</v>
      </c>
      <c r="K16" s="110"/>
      <c r="L16" s="48">
        <f>SUM(L12:L15,L9)</f>
        <v>358303187</v>
      </c>
      <c r="M16" s="109"/>
      <c r="N16" s="48">
        <f>SUM(N12:N15,N9)</f>
        <v>1081898614</v>
      </c>
      <c r="O16" s="47"/>
    </row>
    <row r="17" spans="1:15" ht="15" customHeight="1" thickTop="1">
      <c r="A17" s="10"/>
      <c r="B17" s="10"/>
      <c r="C17" s="10"/>
      <c r="D17" s="45"/>
      <c r="E17" s="45"/>
      <c r="F17" s="45"/>
      <c r="G17" s="45"/>
      <c r="H17" s="45"/>
      <c r="I17" s="45"/>
      <c r="J17" s="45"/>
      <c r="K17" s="46"/>
      <c r="L17" s="45"/>
      <c r="M17" s="45"/>
      <c r="N17" s="45"/>
      <c r="O17" s="47"/>
    </row>
    <row r="18" spans="1:21" ht="22.5" customHeight="1">
      <c r="A18" s="10" t="s">
        <v>197</v>
      </c>
      <c r="B18" s="10"/>
      <c r="C18" s="10"/>
      <c r="D18" s="45">
        <f>SUM(D16)</f>
        <v>220718906</v>
      </c>
      <c r="E18" s="45"/>
      <c r="F18" s="45">
        <f>SUM(F16)</f>
        <v>76473391</v>
      </c>
      <c r="G18" s="45"/>
      <c r="H18" s="45">
        <f>SUM(H16)</f>
        <v>396403130</v>
      </c>
      <c r="I18" s="45"/>
      <c r="J18" s="45">
        <f>SUM(J16)</f>
        <v>30000000</v>
      </c>
      <c r="K18" s="46"/>
      <c r="L18" s="45">
        <f>SUM(L16)</f>
        <v>358303187</v>
      </c>
      <c r="M18" s="45"/>
      <c r="N18" s="45">
        <f>SUM(D18:L18)</f>
        <v>1081898614</v>
      </c>
      <c r="O18" s="47"/>
      <c r="P18" s="47"/>
      <c r="Q18" s="47"/>
      <c r="R18" s="47"/>
      <c r="S18" s="47"/>
      <c r="T18" s="47"/>
      <c r="U18" s="47"/>
    </row>
    <row r="19" spans="1:21" ht="22.5" customHeight="1">
      <c r="A19" s="3" t="s">
        <v>81</v>
      </c>
      <c r="B19" s="10"/>
      <c r="C19" s="10"/>
      <c r="D19" s="51">
        <v>0</v>
      </c>
      <c r="E19" s="45"/>
      <c r="F19" s="51">
        <v>0</v>
      </c>
      <c r="G19" s="45"/>
      <c r="H19" s="51">
        <v>0</v>
      </c>
      <c r="I19" s="45"/>
      <c r="J19" s="51">
        <v>0</v>
      </c>
      <c r="K19" s="46"/>
      <c r="L19" s="51">
        <f>pl!M22</f>
        <v>64593974</v>
      </c>
      <c r="M19" s="45"/>
      <c r="N19" s="51">
        <f>SUM(D19:L19)</f>
        <v>64593974</v>
      </c>
      <c r="O19" s="47"/>
      <c r="P19" s="47"/>
      <c r="Q19" s="47"/>
      <c r="R19" s="47"/>
      <c r="S19" s="47"/>
      <c r="T19" s="47"/>
      <c r="U19" s="47"/>
    </row>
    <row r="20" spans="1:22" ht="22.5" customHeight="1">
      <c r="A20" s="3" t="s">
        <v>177</v>
      </c>
      <c r="B20" s="10"/>
      <c r="C20" s="10"/>
      <c r="D20" s="52">
        <v>0</v>
      </c>
      <c r="E20" s="45"/>
      <c r="F20" s="52">
        <v>0</v>
      </c>
      <c r="G20" s="45"/>
      <c r="H20" s="52">
        <v>0</v>
      </c>
      <c r="I20" s="45"/>
      <c r="J20" s="52">
        <v>0</v>
      </c>
      <c r="K20" s="46"/>
      <c r="L20" s="52">
        <f>pl!M28</f>
        <v>-308615</v>
      </c>
      <c r="M20" s="45"/>
      <c r="N20" s="52">
        <f>SUM(D20:L20)</f>
        <v>-308615</v>
      </c>
      <c r="O20" s="47"/>
      <c r="P20" s="47"/>
      <c r="Q20" s="47"/>
      <c r="R20" s="47"/>
      <c r="S20" s="47"/>
      <c r="T20" s="47"/>
      <c r="U20" s="47"/>
      <c r="V20" s="47"/>
    </row>
    <row r="21" spans="1:22" ht="22.5" customHeight="1">
      <c r="A21" s="3" t="s">
        <v>76</v>
      </c>
      <c r="B21" s="12"/>
      <c r="C21" s="11"/>
      <c r="D21" s="45">
        <f>SUM(D19:D20)</f>
        <v>0</v>
      </c>
      <c r="E21" s="45"/>
      <c r="F21" s="45">
        <f>SUM(H19:H20)</f>
        <v>0</v>
      </c>
      <c r="G21" s="45"/>
      <c r="I21" s="45"/>
      <c r="J21" s="45">
        <f>SUM(J19:J20)</f>
        <v>0</v>
      </c>
      <c r="K21" s="46"/>
      <c r="L21" s="45">
        <f>SUM(L19:L20)</f>
        <v>64285359</v>
      </c>
      <c r="M21" s="45"/>
      <c r="N21" s="45">
        <f>SUM(N19:N20)</f>
        <v>64285359</v>
      </c>
      <c r="O21" s="47"/>
      <c r="P21" s="47"/>
      <c r="Q21" s="47"/>
      <c r="R21" s="47"/>
      <c r="S21" s="47"/>
      <c r="T21" s="47"/>
      <c r="U21" s="47"/>
      <c r="V21" s="47"/>
    </row>
    <row r="22" spans="1:21" ht="22.5" customHeight="1">
      <c r="A22" s="3" t="s">
        <v>207</v>
      </c>
      <c r="B22" s="10"/>
      <c r="C22" s="10"/>
      <c r="D22" s="45">
        <v>730550</v>
      </c>
      <c r="E22" s="45"/>
      <c r="F22" s="45">
        <v>5844400</v>
      </c>
      <c r="G22" s="45"/>
      <c r="H22" s="45">
        <v>-3652750</v>
      </c>
      <c r="I22" s="45"/>
      <c r="J22" s="45">
        <v>0</v>
      </c>
      <c r="K22" s="46"/>
      <c r="L22" s="45">
        <v>0</v>
      </c>
      <c r="M22" s="45"/>
      <c r="N22" s="45">
        <f>SUM(D22:L22)</f>
        <v>2922200</v>
      </c>
      <c r="O22" s="47"/>
      <c r="P22" s="47"/>
      <c r="Q22" s="47"/>
      <c r="R22" s="47"/>
      <c r="S22" s="47"/>
      <c r="T22" s="47"/>
      <c r="U22" s="47"/>
    </row>
    <row r="23" spans="1:21" ht="22.5" customHeight="1">
      <c r="A23" s="3" t="s">
        <v>182</v>
      </c>
      <c r="B23" s="10"/>
      <c r="C23" s="10"/>
      <c r="D23" s="45">
        <v>0</v>
      </c>
      <c r="E23" s="45"/>
      <c r="F23" s="45">
        <v>0</v>
      </c>
      <c r="G23" s="45"/>
      <c r="H23" s="45">
        <v>0</v>
      </c>
      <c r="I23" s="45"/>
      <c r="J23" s="45">
        <v>0</v>
      </c>
      <c r="K23" s="46"/>
      <c r="L23" s="45">
        <v>-72837239</v>
      </c>
      <c r="M23" s="45"/>
      <c r="N23" s="45">
        <f>SUM(D23:L23)</f>
        <v>-72837239</v>
      </c>
      <c r="O23" s="47"/>
      <c r="P23" s="47"/>
      <c r="Q23" s="47"/>
      <c r="R23" s="47"/>
      <c r="S23" s="47"/>
      <c r="T23" s="47"/>
      <c r="U23" s="47"/>
    </row>
    <row r="24" spans="1:22" ht="22.5" customHeight="1" thickBot="1">
      <c r="A24" s="10" t="s">
        <v>198</v>
      </c>
      <c r="B24" s="10"/>
      <c r="C24" s="10"/>
      <c r="D24" s="48">
        <f>SUM(D18,D21:D23)</f>
        <v>221449456</v>
      </c>
      <c r="E24" s="45"/>
      <c r="F24" s="48">
        <f>SUM(F18,F21:F23)</f>
        <v>82317791</v>
      </c>
      <c r="G24" s="45"/>
      <c r="H24" s="48">
        <f>SUM(H18,H21:H23)</f>
        <v>392750380</v>
      </c>
      <c r="I24" s="45"/>
      <c r="J24" s="48">
        <f>SUM(J18,J21:J23)</f>
        <v>30000000</v>
      </c>
      <c r="K24" s="46"/>
      <c r="L24" s="48">
        <f>SUM(L18,L21:L23)</f>
        <v>349751307</v>
      </c>
      <c r="M24" s="45"/>
      <c r="N24" s="48">
        <f>SUM(N18,N21:N23)</f>
        <v>1076268934</v>
      </c>
      <c r="O24" s="47"/>
      <c r="P24" s="47"/>
      <c r="Q24" s="47"/>
      <c r="R24" s="47"/>
      <c r="S24" s="47"/>
      <c r="T24" s="47"/>
      <c r="U24" s="47"/>
      <c r="V24" s="47"/>
    </row>
    <row r="25" spans="1:15" ht="15" customHeight="1" thickTop="1">
      <c r="A25" s="10"/>
      <c r="B25" s="10"/>
      <c r="C25" s="10"/>
      <c r="D25" s="46"/>
      <c r="E25" s="46"/>
      <c r="F25" s="46"/>
      <c r="G25" s="46"/>
      <c r="H25" s="46"/>
      <c r="I25" s="46"/>
      <c r="J25" s="46"/>
      <c r="K25" s="46"/>
      <c r="L25" s="54"/>
      <c r="M25" s="46"/>
      <c r="N25" s="46"/>
      <c r="O25" s="49"/>
    </row>
    <row r="26" spans="1:15" ht="22.5" customHeight="1">
      <c r="A26" s="3" t="s">
        <v>24</v>
      </c>
      <c r="J26" s="39"/>
      <c r="L26" s="50"/>
      <c r="N26" s="50"/>
      <c r="O26" s="39"/>
    </row>
  </sheetData>
  <sheetProtection/>
  <mergeCells count="2">
    <mergeCell ref="J6:L6"/>
    <mergeCell ref="D5:N5"/>
  </mergeCells>
  <printOptions horizontalCentered="1"/>
  <pageMargins left="0.5905511811023623" right="0.5905511811023623" top="0.9055118110236221" bottom="0.3937007874015748" header="0.1968503937007874" footer="0.1968503937007874"/>
  <pageSetup firstPageNumber="2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Danita Sirabowornkit</cp:lastModifiedBy>
  <cp:lastPrinted>2020-02-25T02:37:29Z</cp:lastPrinted>
  <dcterms:created xsi:type="dcterms:W3CDTF">1999-07-14T02:33:10Z</dcterms:created>
  <dcterms:modified xsi:type="dcterms:W3CDTF">2020-02-25T02:37:31Z</dcterms:modified>
  <cp:category/>
  <cp:version/>
  <cp:contentType/>
  <cp:contentStatus/>
</cp:coreProperties>
</file>