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G:\L\L_Lease IT\2025\Q1'2025\New folder\"/>
    </mc:Choice>
  </mc:AlternateContent>
  <xr:revisionPtr revIDLastSave="0" documentId="13_ncr:1_{070F6027-76E4-452A-91F3-A4869BFF0884}" xr6:coauthVersionLast="47" xr6:coauthVersionMax="47" xr10:uidLastSave="{00000000-0000-0000-0000-000000000000}"/>
  <bookViews>
    <workbookView xWindow="-108" yWindow="-108" windowWidth="23256" windowHeight="12456" tabRatio="601" activeTab="4" xr2:uid="{00000000-000D-0000-FFFF-FFFF00000000}"/>
  </bookViews>
  <sheets>
    <sheet name="BS" sheetId="3" r:id="rId1"/>
    <sheet name="PL" sheetId="4" r:id="rId2"/>
    <sheet name="SE-Conso" sheetId="5" r:id="rId3"/>
    <sheet name="SE-Separate" sheetId="2" r:id="rId4"/>
    <sheet name="CF" sheetId="6" r:id="rId5"/>
  </sheets>
  <definedNames>
    <definedName name="_xlnm._FilterDatabase" localSheetId="0" hidden="1">BS!$A$6:$O$106</definedName>
    <definedName name="_xlnm._FilterDatabase" localSheetId="4" hidden="1">CF!#REF!</definedName>
    <definedName name="_xlnm._FilterDatabase" localSheetId="1" hidden="1">PL!$A$7:$K$32</definedName>
    <definedName name="_xlnm.Print_Area" localSheetId="0">BS!$A$1:$O$109</definedName>
    <definedName name="_xlnm.Print_Area" localSheetId="4">CF!$A$1:$O$73</definedName>
    <definedName name="_xlnm.Print_Area" localSheetId="1">PL!$A$1:$K$34</definedName>
    <definedName name="_xlnm.Print_Area" localSheetId="2">'SE-Conso'!$A$1:$L$24</definedName>
    <definedName name="_xlnm.Print_Area" localSheetId="3">'SE-Separate'!$A$1:$K$24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6" l="1"/>
  <c r="M59" i="6"/>
  <c r="K59" i="6"/>
  <c r="I59" i="6"/>
  <c r="O101" i="3"/>
  <c r="M101" i="3"/>
  <c r="K101" i="3"/>
  <c r="I101" i="3"/>
  <c r="M70" i="3"/>
  <c r="I70" i="3"/>
  <c r="O9" i="6"/>
  <c r="K48" i="3" l="1"/>
  <c r="K27" i="3"/>
  <c r="M64" i="6"/>
  <c r="K49" i="3" l="1"/>
  <c r="I79" i="3"/>
  <c r="I80" i="3" l="1"/>
  <c r="I102" i="3" s="1"/>
  <c r="K10" i="5"/>
  <c r="K11" i="5"/>
  <c r="K12" i="5"/>
  <c r="K18" i="4"/>
  <c r="I18" i="4"/>
  <c r="G18" i="4"/>
  <c r="K13" i="4"/>
  <c r="I13" i="4"/>
  <c r="G13" i="4"/>
  <c r="K10" i="2"/>
  <c r="K79" i="3"/>
  <c r="M79" i="3"/>
  <c r="O79" i="3"/>
  <c r="M48" i="3"/>
  <c r="O48" i="3"/>
  <c r="M27" i="3"/>
  <c r="O27" i="3"/>
  <c r="I64" i="6"/>
  <c r="K64" i="6"/>
  <c r="O64" i="6"/>
  <c r="C19" i="2"/>
  <c r="C20" i="2" s="1"/>
  <c r="C21" i="2" s="1"/>
  <c r="E18" i="4"/>
  <c r="E13" i="4"/>
  <c r="K70" i="3"/>
  <c r="O70" i="3"/>
  <c r="I48" i="3"/>
  <c r="K16" i="2"/>
  <c r="K16" i="5"/>
  <c r="I27" i="3"/>
  <c r="D26" i="2"/>
  <c r="K18" i="5"/>
  <c r="G13" i="5"/>
  <c r="G14" i="5"/>
  <c r="E13" i="5"/>
  <c r="E14" i="5" s="1"/>
  <c r="C13" i="5"/>
  <c r="C14" i="5" s="1"/>
  <c r="G19" i="2"/>
  <c r="G20" i="2" s="1"/>
  <c r="E19" i="2"/>
  <c r="E20" i="2" s="1"/>
  <c r="K18" i="2"/>
  <c r="G13" i="2"/>
  <c r="G14" i="2" s="1"/>
  <c r="E13" i="2"/>
  <c r="E14" i="2" s="1"/>
  <c r="K12" i="2"/>
  <c r="C13" i="2"/>
  <c r="C14" i="2" s="1"/>
  <c r="G19" i="5"/>
  <c r="G20" i="5" s="1"/>
  <c r="E19" i="5"/>
  <c r="E20" i="5" s="1"/>
  <c r="E21" i="5" s="1"/>
  <c r="C19" i="5"/>
  <c r="C20" i="5" s="1"/>
  <c r="C21" i="5" s="1"/>
  <c r="G21" i="2" l="1"/>
  <c r="O80" i="3"/>
  <c r="C26" i="2"/>
  <c r="G21" i="5"/>
  <c r="G19" i="4"/>
  <c r="G21" i="4" s="1"/>
  <c r="E26" i="2"/>
  <c r="E21" i="2"/>
  <c r="K19" i="4"/>
  <c r="K21" i="4" s="1"/>
  <c r="K23" i="4" s="1"/>
  <c r="E19" i="4"/>
  <c r="E21" i="4" s="1"/>
  <c r="E23" i="4" s="1"/>
  <c r="E31" i="4" s="1"/>
  <c r="O49" i="3"/>
  <c r="C25" i="5"/>
  <c r="E25" i="5"/>
  <c r="K80" i="3"/>
  <c r="K102" i="3" s="1"/>
  <c r="I49" i="3"/>
  <c r="I103" i="3" s="1"/>
  <c r="I19" i="4"/>
  <c r="I21" i="4" s="1"/>
  <c r="I23" i="4" s="1"/>
  <c r="I17" i="2" s="1"/>
  <c r="M80" i="3"/>
  <c r="M49" i="3"/>
  <c r="G23" i="4" l="1"/>
  <c r="K9" i="6"/>
  <c r="I27" i="4"/>
  <c r="M9" i="6"/>
  <c r="I9" i="6"/>
  <c r="I21" i="6" s="1"/>
  <c r="O102" i="3"/>
  <c r="O103" i="3" s="1"/>
  <c r="G25" i="5"/>
  <c r="M21" i="6"/>
  <c r="M36" i="6" s="1"/>
  <c r="M40" i="6" s="1"/>
  <c r="O21" i="6"/>
  <c r="O36" i="6" s="1"/>
  <c r="O40" i="6" s="1"/>
  <c r="O65" i="6" s="1"/>
  <c r="O67" i="6" s="1"/>
  <c r="O68" i="6" s="1"/>
  <c r="K21" i="6"/>
  <c r="K36" i="6" s="1"/>
  <c r="K40" i="6" s="1"/>
  <c r="K65" i="6" s="1"/>
  <c r="K67" i="6" s="1"/>
  <c r="K68" i="6" s="1"/>
  <c r="G26" i="2"/>
  <c r="K31" i="4"/>
  <c r="K27" i="4"/>
  <c r="K103" i="3"/>
  <c r="G27" i="4" l="1"/>
  <c r="G31" i="4"/>
  <c r="I31" i="4"/>
  <c r="E27" i="4"/>
  <c r="I17" i="5" s="1"/>
  <c r="M65" i="6"/>
  <c r="M67" i="6" s="1"/>
  <c r="M68" i="6" s="1"/>
  <c r="I36" i="6"/>
  <c r="I40" i="6" s="1"/>
  <c r="I65" i="6" s="1"/>
  <c r="I67" i="6" s="1"/>
  <c r="I68" i="6" s="1"/>
  <c r="I13" i="5"/>
  <c r="I13" i="2"/>
  <c r="I14" i="2" s="1"/>
  <c r="K11" i="2"/>
  <c r="K13" i="2" s="1"/>
  <c r="K14" i="2" s="1"/>
  <c r="I19" i="2"/>
  <c r="I20" i="2" s="1"/>
  <c r="M102" i="3" s="1"/>
  <c r="M103" i="3" s="1"/>
  <c r="K17" i="2"/>
  <c r="K19" i="2" s="1"/>
  <c r="K20" i="2" s="1"/>
  <c r="K21" i="2" l="1"/>
  <c r="K17" i="5"/>
  <c r="I19" i="5"/>
  <c r="I20" i="5" s="1"/>
  <c r="I14" i="5"/>
  <c r="K13" i="5"/>
  <c r="K14" i="5" s="1"/>
  <c r="I26" i="2"/>
  <c r="I21" i="2"/>
  <c r="K19" i="5" l="1"/>
  <c r="K20" i="5" s="1"/>
  <c r="I21" i="5" l="1"/>
  <c r="I25" i="5" l="1"/>
  <c r="K21" i="5" l="1"/>
</calcChain>
</file>

<file path=xl/sharedStrings.xml><?xml version="1.0" encoding="utf-8"?>
<sst xmlns="http://schemas.openxmlformats.org/spreadsheetml/2006/main" count="302" uniqueCount="189">
  <si>
    <t>สินทรัพย์หมุนเวียน</t>
  </si>
  <si>
    <t>รวมสินทรัพย์หมุนเวียน</t>
  </si>
  <si>
    <t>รวมสินทรัพย์</t>
  </si>
  <si>
    <t>หนี้สินหมุนเวียน</t>
  </si>
  <si>
    <t>หนี้สินหมุนเวียนอื่น</t>
  </si>
  <si>
    <t>รวมหนี้สินหมุนเวียน</t>
  </si>
  <si>
    <t>รวมหนี้สิน</t>
  </si>
  <si>
    <t>รวมรายได้</t>
  </si>
  <si>
    <t>สินทรัพย์</t>
  </si>
  <si>
    <t>รวมค่าใช้จ่าย</t>
  </si>
  <si>
    <t>รวม</t>
  </si>
  <si>
    <t>สินทรัพย์ไม่หมุนเวียน</t>
  </si>
  <si>
    <t>รวมสินทรัพย์ไม่หมุนเวียน</t>
  </si>
  <si>
    <t>หมายเหตุ</t>
  </si>
  <si>
    <t xml:space="preserve">ทุนเรือนหุ้น </t>
  </si>
  <si>
    <t xml:space="preserve">ค่าใช้จ่าย </t>
  </si>
  <si>
    <t>รายได้</t>
  </si>
  <si>
    <t>หนี้สินและส่วนของผู้ถือหุ้น</t>
  </si>
  <si>
    <t>ส่วนของผู้ถือหุ้น</t>
  </si>
  <si>
    <t>รวมส่วนของผู้ถือหุ้น</t>
  </si>
  <si>
    <t>รวมหนี้สินและส่วนของผู้ถือหุ้น</t>
  </si>
  <si>
    <t>หมายเหตุประกอบงบการเงินเป็นส่วนหนึ่งของงบการเงินนี้</t>
  </si>
  <si>
    <t xml:space="preserve">   </t>
  </si>
  <si>
    <t>สินทรัพย์หมุนเวียนอื่น</t>
  </si>
  <si>
    <t>รายได้ดอกเบี้ย</t>
  </si>
  <si>
    <t>รายได้อื่น</t>
  </si>
  <si>
    <t>รายได้ค่าธรรมเนียมและบริการ</t>
  </si>
  <si>
    <t>เงินสดและรายการเทียบเท่าเงินสด</t>
  </si>
  <si>
    <t>รวมหนี้สินไม่หมุนเวียน</t>
  </si>
  <si>
    <t>หนี้สินไม่หมุนเวียน</t>
  </si>
  <si>
    <t>ยังไม่ได้จัดสรร</t>
  </si>
  <si>
    <t>ค่าใช้จ่ายในการบริหาร</t>
  </si>
  <si>
    <t>เงินฝากธนาคารที่มีภาระค้ำประกัน</t>
  </si>
  <si>
    <t>จัดสรรแล้ว -</t>
  </si>
  <si>
    <t>สำรองตามกฎหมาย</t>
  </si>
  <si>
    <t xml:space="preserve">อุปกรณ์ </t>
  </si>
  <si>
    <t xml:space="preserve">สินทรัพย์ไม่มีตัวตน </t>
  </si>
  <si>
    <t>งบกระแสเงินสด</t>
  </si>
  <si>
    <t>กระแสเงินสดจากกิจกรรมดำเนินงาน</t>
  </si>
  <si>
    <t xml:space="preserve">   จากกิจกรรมดำเนินงาน</t>
  </si>
  <si>
    <t>งบกระแสเงินสด (ต่อ)</t>
  </si>
  <si>
    <t xml:space="preserve">   สินทรัพย์หมุนเวียนอื่น</t>
  </si>
  <si>
    <t xml:space="preserve">   หนี้สินหมุนเวียนอื่น</t>
  </si>
  <si>
    <t>กระแสเงินสดจากกิจกรรมจัดหาเงิน</t>
  </si>
  <si>
    <t>กำไรขาดทุน:</t>
  </si>
  <si>
    <t>(หน่วย: พันบาท)</t>
  </si>
  <si>
    <t>(ยังไม่ได้ตรวจสอบ แต่สอบทานแล้ว)</t>
  </si>
  <si>
    <t>กำไรขาดทุนเบ็ดเสร็จรวมสำหรับงวด</t>
  </si>
  <si>
    <t>เงินสดและรายการเทียบเท่าเงินสด ณ วันสิ้นงวด</t>
  </si>
  <si>
    <t>สินทรัพย์จากการดำเนินงาน (เพิ่มขึ้น) ลดลง</t>
  </si>
  <si>
    <t>เงินสดและรายการเทียบเท่าเงินสด ณ วันต้นงวด</t>
  </si>
  <si>
    <t>ส่วนเกินมูลค่าหุ้นสามัญ</t>
  </si>
  <si>
    <t>ส่วนเกินมูลค่า</t>
  </si>
  <si>
    <t>หุ้นสามัญ</t>
  </si>
  <si>
    <t xml:space="preserve">   ค่าเสื่อมราคาและค่าตัดจำหน่าย</t>
  </si>
  <si>
    <t>สินทรัพย์ภาษีเงินได้รอการตัดบัญชี</t>
  </si>
  <si>
    <t>เงินสดจ่ายซื้ออุปกรณ์</t>
  </si>
  <si>
    <t>ชำระเต็มมูลค่าแล้ว</t>
  </si>
  <si>
    <t>จำหน่ายและ</t>
  </si>
  <si>
    <t xml:space="preserve">รายการปรับกระทบยอดกำไรก่อนค่าใช้จ่ายภาษีเงินได้เป็นเงินสดรับ (จ่าย) </t>
  </si>
  <si>
    <t xml:space="preserve">   ลูกหนี้ตามสัญญาเงินให้กู้ยืม</t>
  </si>
  <si>
    <t xml:space="preserve">   ลูกหนี้จากการรับซื้อสิทธิเรียกร้อง</t>
  </si>
  <si>
    <t>กำไรขาดทุนเบ็ดเสร็จอื่น:</t>
  </si>
  <si>
    <t xml:space="preserve">   ลูกหนี้ตามสัญญาเช่าการเงิน</t>
  </si>
  <si>
    <t xml:space="preserve">   ลูกหนี้ตามสัญญาเช่าซื้อ</t>
  </si>
  <si>
    <t>(หน่วย: พันบาท ยกเว้นกำไรต่อหุ้นแสดงเป็นบาท)</t>
  </si>
  <si>
    <t>หุ้นกู้ - สุทธิจากส่วนที่ถึงกำหนดชำระภายในหนึ่งปี</t>
  </si>
  <si>
    <t>ทรัพย์สินรอการขาย</t>
  </si>
  <si>
    <t>จัดสรรแล้ว - สำรองตามกฎหมาย</t>
  </si>
  <si>
    <t xml:space="preserve">ยังไม่ได้จัดสรร </t>
  </si>
  <si>
    <t>(ยังไม่ได้ตรวจสอบ</t>
  </si>
  <si>
    <t>(ตรวจสอบแล้ว)</t>
  </si>
  <si>
    <t>แต่สอบทานแล้ว)</t>
  </si>
  <si>
    <t>กรรมการ</t>
  </si>
  <si>
    <t xml:space="preserve">   ในสินทรัพย์และหนี้สินดำเนินงาน</t>
  </si>
  <si>
    <t>4</t>
  </si>
  <si>
    <t>5</t>
  </si>
  <si>
    <t>ทุนจดทะเบียน</t>
  </si>
  <si>
    <t>เงินสดจ่ายซื้อสินทรัพย์ไม่มีตัวตน</t>
  </si>
  <si>
    <t>ทุนออกจำหน่ายและชำระเต็มมูลค่าแล้ว</t>
  </si>
  <si>
    <t>ทุนที่ออก</t>
  </si>
  <si>
    <t>งบการเงินรวม</t>
  </si>
  <si>
    <t>งบการเงินเฉพาะกิจการ</t>
  </si>
  <si>
    <t>กำหนดชำระภายในหนึ่งปี</t>
  </si>
  <si>
    <t>ลูกหนี้ตามสัญญาเช่าซื้อ - สุทธิจากส่วนที่ถึง</t>
  </si>
  <si>
    <t>ลูกหนี้ตามสัญญาเงินให้กู้ยืม - ส่วนที่ถึง</t>
  </si>
  <si>
    <t>ลูกหนี้จากการรับซื้อสิทธิเรียกร้อง - ส่วนที่ถึง</t>
  </si>
  <si>
    <t>ลูกหนี้ตามสัญญาเช่าการเงิน - ส่วนที่ถึง</t>
  </si>
  <si>
    <t>ลูกหนี้ตามสัญญาเช่าซื้อ - ส่วนที่ถึง</t>
  </si>
  <si>
    <t>ลูกหนี้ตามสัญญาเช่าการเงิน - สุทธิจากส่วนที่ถึง</t>
  </si>
  <si>
    <t>ลูกหนี้ตามสัญญาเงินให้กู้ยืม - สุทธิจากส่วนที่ถึง</t>
  </si>
  <si>
    <t>บริษัท ลีซ อิท จำกัด (มหาชน) และบริษัทย่อย</t>
  </si>
  <si>
    <t>เงินลงทุนในบริษัทย่อย</t>
  </si>
  <si>
    <t>กำไรขาดทุนเบ็ดเสร็จอื่นสำหรับงวด</t>
  </si>
  <si>
    <t>ลูกหนี้จากการรับซื้อสิทธิเรียกร้อง - สุทธิจากส่วนที่ถึง</t>
  </si>
  <si>
    <t>ภายในหนึ่งปี</t>
  </si>
  <si>
    <t>ข้อมูลกระแสเงินสดเปิดเผยเพิ่มเติม</t>
  </si>
  <si>
    <t>รายการที่มิใช่เงินสด</t>
  </si>
  <si>
    <t>ค่าใช้จ่ายในการบริการ</t>
  </si>
  <si>
    <t>เงินสดจ่ายชำระคืนหุ้นกู้</t>
  </si>
  <si>
    <t xml:space="preserve">   จำนวนหุ้นสามัญถัวเฉลี่ยถ่วงน้ำหนัก (พันหุ้น)</t>
  </si>
  <si>
    <t>สินทรัพย์สิทธิการใช้</t>
  </si>
  <si>
    <t>ประมาณการหนี้สินไม่หมุนเวียนอื่น</t>
  </si>
  <si>
    <t>3</t>
  </si>
  <si>
    <t>หนี้สินจากการดำเนินงานเพิ่มขึ้น (ลดลง)</t>
  </si>
  <si>
    <t>เงินสดจ่ายซื้อหลักทรัพย์เพื่อค้า</t>
  </si>
  <si>
    <t>เงินสดรับจากการจำหน่ายหลักทรัพย์เพื่อค้า</t>
  </si>
  <si>
    <t>งบกำไรขาดทุนเบ็ดเสร็จ</t>
  </si>
  <si>
    <t>ส่วนของหนี้สินตามสัญญาเช่าที่ถึงกำหนดชำระ</t>
  </si>
  <si>
    <t>หนี้สินทางการเงินหมุนเวียนอื่น</t>
  </si>
  <si>
    <t>ผลขาดทุนด้านเครดิตที่คาดว่าจะเกิดขึ้น</t>
  </si>
  <si>
    <t>ต้นทุนทางการเงิน</t>
  </si>
  <si>
    <t xml:space="preserve">   กำไรจากการจำหน่ายหลักทรัพย์เพื่อค้า</t>
  </si>
  <si>
    <t xml:space="preserve">   ต้นทุนทางการเงิน</t>
  </si>
  <si>
    <t xml:space="preserve">   หนี้สินทางการเงินหมุนเวียนอื่น</t>
  </si>
  <si>
    <t>เงินสดจ่ายชำระหนี้สินตามสัญญาเช่า</t>
  </si>
  <si>
    <t xml:space="preserve">   รายได้ดอกเบี้ย</t>
  </si>
  <si>
    <t xml:space="preserve">   หนี้สินทางการเงินไม่หมุนเวียนอื่น</t>
  </si>
  <si>
    <t xml:space="preserve">   เงินสดรับจากดอกเบี้ย</t>
  </si>
  <si>
    <t xml:space="preserve">   เจ้าหนี้จากการซื้อสินทรัพย์ไม่มีตัวตน</t>
  </si>
  <si>
    <t xml:space="preserve">   จ่ายดอกเบี้ย</t>
  </si>
  <si>
    <t>14</t>
  </si>
  <si>
    <t>6</t>
  </si>
  <si>
    <t xml:space="preserve">   ลูกหนี้การค้า - ขายผ่อนชำระ </t>
  </si>
  <si>
    <t>ขาดทุนสำหรับงวด</t>
  </si>
  <si>
    <t>หุ้นสามัญ 601,732,935 หุ้น มูลค่าหุ้นละ 1 บาท</t>
  </si>
  <si>
    <t>หุ้นสามัญ 442,931,237 หุ้น มูลค่าหุ้นละ 1 บาท</t>
  </si>
  <si>
    <t>เงินสดรับจากการจำหน่ายอุปกรณ์</t>
  </si>
  <si>
    <t>ยอดคงเหลือ ณ วันที่ 1 มกราคม 2567</t>
  </si>
  <si>
    <t>ลูกหนี้ตามสัญญาเงินให้กู้ยืมระยะยาว - ส่วนที่ถึง</t>
  </si>
  <si>
    <t>ลูกหนี้ตามสัญญาเงินให้กู้ยืมระยะยาว - สุทธิจากส่วนที่ถึง</t>
  </si>
  <si>
    <t>หนี้สินทางการเงินไม่หมุนเวียนอื่น</t>
  </si>
  <si>
    <t xml:space="preserve">งบฐานะการเงิน </t>
  </si>
  <si>
    <t>งบฐานะการเงิน (ต่อ)</t>
  </si>
  <si>
    <t>15</t>
  </si>
  <si>
    <t>งบการเปลี่ยนแปลงส่วนของผู้ถือหุ้น</t>
  </si>
  <si>
    <t>งบการเปลี่ยนแปลงส่วนของผู้ถือหุ้น (ต่อ)</t>
  </si>
  <si>
    <t>16</t>
  </si>
  <si>
    <t>18</t>
  </si>
  <si>
    <t>กำไร (ขาดทุน) สะสม</t>
  </si>
  <si>
    <t xml:space="preserve">   ลูกหนี้ตามสัญญาเงินให้กู้ยืมระยะยาว</t>
  </si>
  <si>
    <t>กำไร (ขาดทุน) ต่อหุ้น</t>
  </si>
  <si>
    <t xml:space="preserve">   ผลขาดทุนด้านเครดิตที่คาดว่าจะเกิดขึ้น</t>
  </si>
  <si>
    <t>กำไร (ขาดทุน) จากการดำเนินงานก่อนการเปลี่ยนแปลง</t>
  </si>
  <si>
    <t>กระแสเงินสดจากกิจกรรมลงทุน</t>
  </si>
  <si>
    <t xml:space="preserve">   รายได้เงินปันผลจากบริษัทย่อย</t>
  </si>
  <si>
    <t xml:space="preserve">   ภาษีเงินได้รับคืน (จ่าย) </t>
  </si>
  <si>
    <t>รายได้ (ค่าใช้จ่าย) ภาษีเงินได้</t>
  </si>
  <si>
    <t>กระแสเงินสดสุทธิจาก (ใช้ไปใน) กิจกรรมลงทุน</t>
  </si>
  <si>
    <t>เงินฝากธนาคารที่มีภาระค้ำประกัน (เพิ่มขึ้น) ลดลง</t>
  </si>
  <si>
    <t>ณ วันที่ 31 มีนาคม 2568</t>
  </si>
  <si>
    <t>31 มีนาคม 2568</t>
  </si>
  <si>
    <t>31 ธันวาคม 2567</t>
  </si>
  <si>
    <t>ลูกหนี้การค้า - ขายผ่อนชำระ - สุทธิจากส่วนที่ถึง</t>
  </si>
  <si>
    <t xml:space="preserve">   กำหนดชำระภายในหนึ่งปี</t>
  </si>
  <si>
    <t>หนี้สินตามสัญญาเช่า - สุทธิจากส่วนที่ถึงกำหนดชำระ</t>
  </si>
  <si>
    <t>สำหรับงวดสามเดือนสิ้นสุดวันที่ 31 มีนาคม 2568</t>
  </si>
  <si>
    <t>ยอดคงเหลือ ณ วันที่ 31 มีนาคม 2567</t>
  </si>
  <si>
    <t>ยอดคงเหลือ ณ วันที่ 1 มกราคม 2568</t>
  </si>
  <si>
    <t>ยอดคงเหลือ ณ วันที่ 31 มีนาคม 2568</t>
  </si>
  <si>
    <t>ลูกหนี้การค้าและลูกหนี้หมุนเวียนอื่น</t>
  </si>
  <si>
    <t>ลูกหนี้การค้า - ขายผ่อนชำระ  - ส่วนที่ถึง</t>
  </si>
  <si>
    <t>เงินให้กู้ยืมระยะสั้นแก่บริษัทย่อย</t>
  </si>
  <si>
    <t>11</t>
  </si>
  <si>
    <t>เงินกู้ยืมระยะสั้นจากบุคคลและกิจการที่ไม่เกี่ยวข้องกัน</t>
  </si>
  <si>
    <t>เจ้าหนี้การค้าและเจ้าหนี้หมุนเวียนอื่น</t>
  </si>
  <si>
    <t>ส่วนของหุ้นกู้ที่ถึงกำหนดชำระภายในหนึ่งปี</t>
  </si>
  <si>
    <t>ภาษีเงินได้นิติบุคคลค้างจ่าย</t>
  </si>
  <si>
    <t>ประมาณการหนี้สินไม่หมุนเวียนสำหรับผลประโยชน์</t>
  </si>
  <si>
    <t>ของพนักงาน</t>
  </si>
  <si>
    <t>กำไร (ขาดทุน) จากการดำเนินงาน</t>
  </si>
  <si>
    <t>กำไร (ขาดทุน) ก่อนภาษีเงินได้</t>
  </si>
  <si>
    <t>กำไร (ขาดทุน) สำหรับงวด</t>
  </si>
  <si>
    <t>13</t>
  </si>
  <si>
    <t>กำไร (ขาดทุน) เบ็ดเสร็จรวมสำหรับงวด</t>
  </si>
  <si>
    <t xml:space="preserve">กำไร (ขาดทุน) ต่อหุ้นขั้นพื้นฐาน </t>
  </si>
  <si>
    <t xml:space="preserve">   กำไร (ขาดทุน) ส่วนที่เป็นของผู้ถือหุ้นของบริษัทฯ</t>
  </si>
  <si>
    <t>กำไรสำหรับงวด</t>
  </si>
  <si>
    <t>17</t>
  </si>
  <si>
    <t>กระแสเงินสดสุทธิใช้ไปในกิจกรรมดำเนินงาน</t>
  </si>
  <si>
    <t>เงินสดรับจากเงินปันผลจากบริษัทย่อย</t>
  </si>
  <si>
    <t>กระแสเงินสดสุทธิจาก (ใช้ไปใน) กิจกรรมจัดหาเงิน</t>
  </si>
  <si>
    <t>เงินสดและรายการเทียบเท่าเงินสดเพิ่มขึ้น (ลดลง) สุทธิ</t>
  </si>
  <si>
    <t>กระแสเงินสดใช้ไปในกิจกรรมดำเนินงาน</t>
  </si>
  <si>
    <t xml:space="preserve">   ขาดทุนจากการจำหน่ายอุปกรณ์</t>
  </si>
  <si>
    <t xml:space="preserve">   ประมาณการหนี้สินสำหรับผลประโยชน์ของพนักงาน</t>
  </si>
  <si>
    <t>เงินกู้ยืมระยะสั้นจากบุคคลและกิจการที่ไม่เกี่ยวข้องกันเพิ่มขึ้น</t>
  </si>
  <si>
    <t xml:space="preserve">   ลูกหนี้การค้าและลูกหนี้หมุนเวียนอื่น</t>
  </si>
  <si>
    <t xml:space="preserve">   เจ้าหนี้การค้าและเจ้าหนี้หมุนเวียนอื่น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</si>
</sst>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_);_(* \(#,##0\);_(* &quot;-&quot;_);_(@_)"/>
    <numFmt numFmtId="165" formatCode="#,##0.00\ ;\(#,##0.00\)"/>
    <numFmt numFmtId="166" formatCode="#,##0.00;\(#,##0.00\)"/>
    <numFmt numFmtId="167" formatCode="#,##0\ ;\(#,##0\)"/>
    <numFmt numFmtId="168" formatCode="_(* #,##0_);_(* \(#,##0\);_(* &quot;-&quot;??_);_(@_)"/>
    <numFmt numFmtId="169" formatCode="_-* #,##0_-;\-* #,##0_-;_-* &quot;-&quot;??_-;_-@_-"/>
    <numFmt numFmtId="170" formatCode="#,##0_ ;\-#,##0\ "/>
    <numFmt numFmtId="171" formatCode="_(* #,##0.000_);_(* \(#,##0.000\);_(* &quot;-&quot;???_);_(@_)"/>
    <numFmt numFmtId="172" formatCode="0.0%"/>
    <numFmt numFmtId="173" formatCode="0.00_)"/>
    <numFmt numFmtId="174" formatCode="dd\-mmm\-yy_)"/>
    <numFmt numFmtId="175" formatCode="#,##0.00\ &quot;F&quot;;\-#,##0.00\ &quot;F&quot;"/>
    <numFmt numFmtId="176" formatCode="_(* #,##0.000_);_(* \(#,##0.000\);_(* &quot;-&quot;??_);_(@_)"/>
  </numFmts>
  <fonts count="20">
    <font>
      <sz val="15"/>
      <name val="Angsana New"/>
      <family val="1"/>
    </font>
    <font>
      <sz val="14"/>
      <name val="Cordia New"/>
      <family val="2"/>
    </font>
    <font>
      <sz val="8"/>
      <name val="Angsana New"/>
      <family val="1"/>
    </font>
    <font>
      <sz val="14"/>
      <name val="Cordia New"/>
      <family val="2"/>
    </font>
    <font>
      <sz val="10"/>
      <name val="ApFont"/>
    </font>
    <font>
      <b/>
      <sz val="16"/>
      <name val="Angsana New"/>
      <family val="1"/>
    </font>
    <font>
      <sz val="11"/>
      <name val="Times New Roman"/>
      <family val="1"/>
    </font>
    <font>
      <sz val="12"/>
      <name val="EucrosiaUPC"/>
      <family val="1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6"/>
      <name val="Angsana New"/>
      <family val="1"/>
    </font>
    <font>
      <i/>
      <sz val="16"/>
      <name val="Angsana New"/>
      <family val="1"/>
    </font>
    <font>
      <u/>
      <sz val="16"/>
      <name val="Angsana New"/>
      <family val="1"/>
    </font>
    <font>
      <sz val="10"/>
      <color theme="1"/>
      <name val="Arial"/>
      <family val="2"/>
    </font>
    <font>
      <sz val="16"/>
      <color theme="1"/>
      <name val="Angsana New"/>
      <family val="1"/>
    </font>
    <font>
      <sz val="16"/>
      <color theme="0"/>
      <name val="Angsana New"/>
      <family val="1"/>
    </font>
    <font>
      <sz val="15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175" fontId="9" fillId="0" borderId="0"/>
    <xf numFmtId="174" fontId="9" fillId="0" borderId="0"/>
    <xf numFmtId="172" fontId="9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37" fontId="11" fillId="0" borderId="0"/>
    <xf numFmtId="173" fontId="12" fillId="0" borderId="0"/>
    <xf numFmtId="39" fontId="6" fillId="0" borderId="0"/>
    <xf numFmtId="0" fontId="4" fillId="0" borderId="0"/>
    <xf numFmtId="10" fontId="8" fillId="0" borderId="0" applyFont="0" applyFill="0" applyBorder="0" applyAlignment="0" applyProtection="0"/>
    <xf numFmtId="1" fontId="8" fillId="0" borderId="2" applyNumberFormat="0" applyFill="0" applyAlignment="0" applyProtection="0">
      <alignment horizontal="center" vertical="center"/>
    </xf>
    <xf numFmtId="0" fontId="16" fillId="0" borderId="0"/>
    <xf numFmtId="0" fontId="19" fillId="0" borderId="0"/>
  </cellStyleXfs>
  <cellXfs count="165">
    <xf numFmtId="0" fontId="0" fillId="0" borderId="0" xfId="0"/>
    <xf numFmtId="0" fontId="5" fillId="0" borderId="0" xfId="0" applyFont="1" applyAlignment="1">
      <alignment horizontal="left"/>
    </xf>
    <xf numFmtId="0" fontId="13" fillId="0" borderId="0" xfId="0" applyFont="1"/>
    <xf numFmtId="43" fontId="13" fillId="0" borderId="0" xfId="1" applyFont="1" applyFill="1" applyAlignment="1"/>
    <xf numFmtId="43" fontId="13" fillId="0" borderId="0" xfId="1" applyFont="1" applyFill="1" applyBorder="1" applyAlignment="1"/>
    <xf numFmtId="0" fontId="13" fillId="0" borderId="0" xfId="0" applyFont="1" applyAlignment="1">
      <alignment horizontal="right"/>
    </xf>
    <xf numFmtId="43" fontId="5" fillId="0" borderId="0" xfId="1" applyFont="1" applyFill="1" applyAlignment="1">
      <alignment horizontal="left"/>
    </xf>
    <xf numFmtId="43" fontId="5" fillId="0" borderId="0" xfId="1" applyFont="1" applyFill="1" applyBorder="1" applyAlignment="1">
      <alignment horizontal="left"/>
    </xf>
    <xf numFmtId="0" fontId="13" fillId="0" borderId="0" xfId="0" applyFont="1" applyAlignment="1">
      <alignment horizontal="centerContinuous"/>
    </xf>
    <xf numFmtId="37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center"/>
    </xf>
    <xf numFmtId="43" fontId="13" fillId="0" borderId="0" xfId="1" applyFont="1" applyFill="1" applyAlignment="1">
      <alignment horizontal="center"/>
    </xf>
    <xf numFmtId="43" fontId="13" fillId="0" borderId="0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13" applyFont="1" applyAlignment="1">
      <alignment horizontal="center"/>
    </xf>
    <xf numFmtId="43" fontId="13" fillId="0" borderId="0" xfId="1" quotePrefix="1" applyFont="1" applyFill="1" applyBorder="1" applyAlignment="1">
      <alignment horizontal="center"/>
    </xf>
    <xf numFmtId="0" fontId="13" fillId="0" borderId="3" xfId="13" applyFont="1" applyBorder="1" applyAlignment="1">
      <alignment horizontal="center"/>
    </xf>
    <xf numFmtId="0" fontId="5" fillId="0" borderId="0" xfId="0" applyFont="1"/>
    <xf numFmtId="164" fontId="13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 applyBorder="1" applyAlignment="1"/>
    <xf numFmtId="170" fontId="13" fillId="0" borderId="0" xfId="1" applyNumberFormat="1" applyFont="1" applyFill="1" applyBorder="1" applyAlignment="1">
      <alignment horizontal="center"/>
    </xf>
    <xf numFmtId="169" fontId="13" fillId="0" borderId="0" xfId="0" applyNumberFormat="1" applyFont="1"/>
    <xf numFmtId="169" fontId="13" fillId="0" borderId="0" xfId="1" applyNumberFormat="1" applyFont="1" applyFill="1" applyAlignment="1"/>
    <xf numFmtId="164" fontId="13" fillId="0" borderId="0" xfId="0" applyNumberFormat="1" applyFont="1"/>
    <xf numFmtId="43" fontId="13" fillId="0" borderId="0" xfId="0" applyNumberFormat="1" applyFont="1"/>
    <xf numFmtId="166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/>
    </xf>
    <xf numFmtId="0" fontId="13" fillId="0" borderId="3" xfId="0" quotePrefix="1" applyFont="1" applyBorder="1" applyAlignment="1">
      <alignment horizontal="center"/>
    </xf>
    <xf numFmtId="168" fontId="13" fillId="0" borderId="0" xfId="0" applyNumberFormat="1" applyFont="1" applyAlignment="1">
      <alignment horizontal="center"/>
    </xf>
    <xf numFmtId="165" fontId="13" fillId="0" borderId="0" xfId="0" applyNumberFormat="1" applyFont="1"/>
    <xf numFmtId="168" fontId="13" fillId="0" borderId="0" xfId="0" applyNumberFormat="1" applyFont="1"/>
    <xf numFmtId="0" fontId="17" fillId="0" borderId="0" xfId="0" applyFont="1"/>
    <xf numFmtId="3" fontId="13" fillId="0" borderId="0" xfId="0" applyNumberFormat="1" applyFont="1"/>
    <xf numFmtId="168" fontId="13" fillId="0" borderId="0" xfId="1" applyNumberFormat="1" applyFont="1" applyFill="1" applyAlignment="1"/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left"/>
    </xf>
    <xf numFmtId="37" fontId="13" fillId="0" borderId="0" xfId="0" applyNumberFormat="1" applyFont="1" applyAlignment="1">
      <alignment horizontal="right"/>
    </xf>
    <xf numFmtId="49" fontId="13" fillId="0" borderId="3" xfId="0" applyNumberFormat="1" applyFont="1" applyBorder="1" applyAlignment="1">
      <alignment horizontal="center"/>
    </xf>
    <xf numFmtId="0" fontId="5" fillId="0" borderId="0" xfId="0" quotePrefix="1" applyFont="1"/>
    <xf numFmtId="2" fontId="14" fillId="0" borderId="0" xfId="0" applyNumberFormat="1" applyFont="1" applyAlignment="1">
      <alignment horizontal="center"/>
    </xf>
    <xf numFmtId="164" fontId="17" fillId="0" borderId="0" xfId="2" applyNumberFormat="1" applyFont="1" applyFill="1" applyBorder="1" applyAlignment="1"/>
    <xf numFmtId="37" fontId="14" fillId="0" borderId="0" xfId="0" applyNumberFormat="1" applyFont="1" applyAlignment="1">
      <alignment horizontal="center"/>
    </xf>
    <xf numFmtId="39" fontId="13" fillId="0" borderId="0" xfId="0" applyNumberFormat="1" applyFont="1"/>
    <xf numFmtId="168" fontId="13" fillId="0" borderId="0" xfId="1" applyNumberFormat="1" applyFont="1" applyFill="1" applyAlignment="1">
      <alignment horizontal="centerContinuous"/>
    </xf>
    <xf numFmtId="168" fontId="13" fillId="0" borderId="0" xfId="1" applyNumberFormat="1" applyFont="1" applyFill="1" applyBorder="1" applyAlignment="1">
      <alignment horizontal="centerContinuous"/>
    </xf>
    <xf numFmtId="168" fontId="13" fillId="0" borderId="0" xfId="1" applyNumberFormat="1" applyFont="1" applyFill="1" applyBorder="1" applyAlignment="1"/>
    <xf numFmtId="164" fontId="13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Alignment="1">
      <alignment horizontal="right"/>
    </xf>
    <xf numFmtId="164" fontId="17" fillId="0" borderId="0" xfId="2" applyNumberFormat="1" applyFont="1" applyFill="1" applyAlignment="1">
      <alignment horizontal="right"/>
    </xf>
    <xf numFmtId="164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68" fontId="13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43" fontId="13" fillId="0" borderId="3" xfId="1" applyFont="1" applyFill="1" applyBorder="1" applyAlignment="1">
      <alignment horizontal="center"/>
    </xf>
    <xf numFmtId="169" fontId="13" fillId="0" borderId="0" xfId="1" applyNumberFormat="1" applyFont="1"/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Continuous" vertical="center"/>
    </xf>
    <xf numFmtId="49" fontId="14" fillId="0" borderId="0" xfId="0" applyNumberFormat="1" applyFont="1" applyAlignment="1">
      <alignment horizontal="centerContinuous" vertical="center"/>
    </xf>
    <xf numFmtId="164" fontId="13" fillId="0" borderId="0" xfId="0" applyNumberFormat="1" applyFont="1" applyAlignment="1">
      <alignment horizontal="centerContinuous" vertical="center"/>
    </xf>
    <xf numFmtId="0" fontId="13" fillId="0" borderId="0" xfId="0" applyFont="1" applyAlignment="1">
      <alignment vertical="center"/>
    </xf>
    <xf numFmtId="168" fontId="13" fillId="0" borderId="0" xfId="0" applyNumberFormat="1" applyFont="1" applyAlignment="1">
      <alignment horizontal="centerContinuous" vertical="center"/>
    </xf>
    <xf numFmtId="166" fontId="5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horizontal="centerContinuous" vertical="center"/>
    </xf>
    <xf numFmtId="166" fontId="13" fillId="0" borderId="0" xfId="0" applyNumberFormat="1" applyFont="1" applyAlignment="1">
      <alignment horizontal="left" vertical="center"/>
    </xf>
    <xf numFmtId="164" fontId="13" fillId="0" borderId="0" xfId="0" applyNumberFormat="1" applyFont="1" applyAlignment="1">
      <alignment horizontal="right" vertical="center"/>
    </xf>
    <xf numFmtId="168" fontId="13" fillId="0" borderId="0" xfId="0" applyNumberFormat="1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168" fontId="15" fillId="0" borderId="0" xfId="0" applyNumberFormat="1" applyFont="1" applyAlignment="1">
      <alignment horizontal="right" vertical="center"/>
    </xf>
    <xf numFmtId="164" fontId="13" fillId="0" borderId="3" xfId="0" quotePrefix="1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3" fillId="0" borderId="3" xfId="0" quotePrefix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168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164" fontId="13" fillId="0" borderId="0" xfId="1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164" fontId="13" fillId="0" borderId="7" xfId="1" applyNumberFormat="1" applyFont="1" applyFill="1" applyBorder="1" applyAlignment="1">
      <alignment vertical="center"/>
    </xf>
    <xf numFmtId="0" fontId="13" fillId="0" borderId="0" xfId="0" quotePrefix="1" applyFont="1" applyAlignment="1">
      <alignment vertical="center"/>
    </xf>
    <xf numFmtId="37" fontId="14" fillId="0" borderId="0" xfId="0" applyNumberFormat="1" applyFont="1" applyAlignment="1">
      <alignment vertical="center"/>
    </xf>
    <xf numFmtId="37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4" fontId="17" fillId="0" borderId="7" xfId="2" applyNumberFormat="1" applyFont="1" applyFill="1" applyBorder="1" applyAlignment="1">
      <alignment horizontal="right" vertical="center"/>
    </xf>
    <xf numFmtId="164" fontId="13" fillId="0" borderId="7" xfId="1" applyNumberFormat="1" applyFont="1" applyFill="1" applyBorder="1" applyAlignment="1">
      <alignment horizontal="right" vertical="center"/>
    </xf>
    <xf numFmtId="164" fontId="17" fillId="0" borderId="9" xfId="2" applyNumberFormat="1" applyFont="1" applyFill="1" applyBorder="1" applyAlignment="1">
      <alignment horizontal="right" vertical="center"/>
    </xf>
    <xf numFmtId="164" fontId="13" fillId="0" borderId="9" xfId="1" applyNumberFormat="1" applyFont="1" applyFill="1" applyBorder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13" fillId="0" borderId="3" xfId="1" applyNumberFormat="1" applyFont="1" applyFill="1" applyBorder="1" applyAlignment="1">
      <alignment vertical="center"/>
    </xf>
    <xf numFmtId="40" fontId="5" fillId="0" borderId="0" xfId="0" applyNumberFormat="1" applyFont="1" applyAlignment="1">
      <alignment horizontal="left"/>
    </xf>
    <xf numFmtId="168" fontId="13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40" fontId="5" fillId="0" borderId="0" xfId="0" applyNumberFormat="1" applyFont="1"/>
    <xf numFmtId="40" fontId="13" fillId="0" borderId="0" xfId="0" applyNumberFormat="1" applyFont="1"/>
    <xf numFmtId="0" fontId="14" fillId="0" borderId="0" xfId="0" applyFont="1" applyAlignment="1">
      <alignment horizontal="center"/>
    </xf>
    <xf numFmtId="40" fontId="18" fillId="0" borderId="0" xfId="0" applyNumberFormat="1" applyFont="1"/>
    <xf numFmtId="0" fontId="18" fillId="0" borderId="0" xfId="0" applyFont="1"/>
    <xf numFmtId="164" fontId="13" fillId="0" borderId="0" xfId="3" applyNumberFormat="1" applyFont="1" applyFill="1" applyAlignment="1">
      <alignment horizontal="right" vertical="center"/>
    </xf>
    <xf numFmtId="164" fontId="13" fillId="0" borderId="0" xfId="1" applyNumberFormat="1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43" fontId="17" fillId="0" borderId="0" xfId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right" vertical="center"/>
    </xf>
    <xf numFmtId="164" fontId="17" fillId="0" borderId="0" xfId="2" applyNumberFormat="1" applyFont="1" applyFill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164" fontId="13" fillId="0" borderId="8" xfId="1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164" fontId="13" fillId="0" borderId="3" xfId="0" quotePrefix="1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horizontal="right" vertical="center"/>
    </xf>
    <xf numFmtId="0" fontId="13" fillId="0" borderId="3" xfId="0" quotePrefix="1" applyFont="1" applyBorder="1" applyAlignment="1">
      <alignment horizontal="right" vertical="center"/>
    </xf>
    <xf numFmtId="168" fontId="13" fillId="0" borderId="0" xfId="1" applyNumberFormat="1" applyFont="1" applyFill="1" applyAlignment="1">
      <alignment horizontal="right" vertical="center"/>
    </xf>
    <xf numFmtId="164" fontId="13" fillId="0" borderId="0" xfId="2" applyNumberFormat="1" applyFont="1" applyFill="1" applyAlignment="1">
      <alignment horizontal="right" vertical="center"/>
    </xf>
    <xf numFmtId="168" fontId="13" fillId="0" borderId="0" xfId="2" applyNumberFormat="1" applyFont="1" applyFill="1" applyAlignment="1">
      <alignment horizontal="right" vertical="center"/>
    </xf>
    <xf numFmtId="164" fontId="13" fillId="0" borderId="8" xfId="2" applyNumberFormat="1" applyFont="1" applyFill="1" applyBorder="1" applyAlignment="1">
      <alignment horizontal="right" vertical="center"/>
    </xf>
    <xf numFmtId="164" fontId="13" fillId="0" borderId="8" xfId="3" applyNumberFormat="1" applyFont="1" applyFill="1" applyBorder="1" applyAlignment="1">
      <alignment horizontal="righ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0" borderId="3" xfId="1" applyNumberFormat="1" applyFont="1" applyFill="1" applyBorder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164" fontId="17" fillId="0" borderId="0" xfId="3" applyNumberFormat="1" applyFont="1" applyFill="1" applyAlignment="1">
      <alignment vertical="center"/>
    </xf>
    <xf numFmtId="164" fontId="17" fillId="0" borderId="3" xfId="3" applyNumberFormat="1" applyFont="1" applyFill="1" applyBorder="1" applyAlignment="1">
      <alignment horizontal="right" vertical="center"/>
    </xf>
    <xf numFmtId="164" fontId="17" fillId="0" borderId="0" xfId="3" applyNumberFormat="1" applyFont="1" applyFill="1" applyBorder="1" applyAlignment="1">
      <alignment vertical="center"/>
    </xf>
    <xf numFmtId="164" fontId="17" fillId="0" borderId="0" xfId="3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164" fontId="17" fillId="0" borderId="7" xfId="3" applyNumberFormat="1" applyFont="1" applyFill="1" applyBorder="1" applyAlignment="1">
      <alignment horizontal="right" vertical="center"/>
    </xf>
    <xf numFmtId="164" fontId="17" fillId="0" borderId="0" xfId="3" applyNumberFormat="1" applyFont="1" applyFill="1" applyAlignment="1">
      <alignment horizontal="right" vertical="center"/>
    </xf>
    <xf numFmtId="164" fontId="17" fillId="0" borderId="3" xfId="0" applyNumberFormat="1" applyFont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horizontal="right" vertical="center"/>
    </xf>
    <xf numFmtId="164" fontId="17" fillId="0" borderId="3" xfId="2" applyNumberFormat="1" applyFont="1" applyFill="1" applyBorder="1" applyAlignment="1">
      <alignment horizontal="right" vertical="center"/>
    </xf>
    <xf numFmtId="164" fontId="17" fillId="0" borderId="8" xfId="2" applyNumberFormat="1" applyFont="1" applyFill="1" applyBorder="1" applyAlignment="1">
      <alignment horizontal="right" vertical="center"/>
    </xf>
    <xf numFmtId="171" fontId="17" fillId="0" borderId="0" xfId="0" applyNumberFormat="1" applyFont="1"/>
    <xf numFmtId="43" fontId="17" fillId="0" borderId="0" xfId="0" applyNumberFormat="1" applyFont="1"/>
    <xf numFmtId="164" fontId="13" fillId="0" borderId="4" xfId="1" applyNumberFormat="1" applyFont="1" applyFill="1" applyBorder="1" applyAlignment="1">
      <alignment horizontal="right" vertical="center"/>
    </xf>
    <xf numFmtId="164" fontId="13" fillId="0" borderId="5" xfId="1" applyNumberFormat="1" applyFont="1" applyFill="1" applyBorder="1" applyAlignment="1">
      <alignment horizontal="right" vertical="center"/>
    </xf>
    <xf numFmtId="164" fontId="13" fillId="0" borderId="6" xfId="1" applyNumberFormat="1" applyFont="1" applyFill="1" applyBorder="1" applyAlignment="1">
      <alignment horizontal="right" vertical="center"/>
    </xf>
    <xf numFmtId="164" fontId="13" fillId="0" borderId="0" xfId="1" quotePrefix="1" applyNumberFormat="1" applyFont="1" applyFill="1" applyBorder="1" applyAlignment="1">
      <alignment horizontal="right" vertical="center"/>
    </xf>
    <xf numFmtId="168" fontId="17" fillId="0" borderId="0" xfId="2" applyNumberFormat="1" applyFont="1" applyFill="1" applyBorder="1" applyAlignment="1">
      <alignment vertical="center"/>
    </xf>
    <xf numFmtId="168" fontId="13" fillId="0" borderId="0" xfId="1" applyNumberFormat="1" applyFont="1" applyFill="1" applyBorder="1" applyAlignment="1">
      <alignment vertical="center"/>
    </xf>
    <xf numFmtId="168" fontId="17" fillId="0" borderId="0" xfId="0" applyNumberFormat="1" applyFont="1" applyAlignment="1">
      <alignment vertical="center"/>
    </xf>
    <xf numFmtId="164" fontId="17" fillId="0" borderId="3" xfId="3" applyNumberFormat="1" applyFont="1" applyFill="1" applyBorder="1" applyAlignment="1">
      <alignment vertical="center"/>
    </xf>
    <xf numFmtId="168" fontId="17" fillId="0" borderId="0" xfId="3" applyNumberFormat="1" applyFont="1" applyFill="1" applyBorder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176" fontId="17" fillId="0" borderId="8" xfId="0" applyNumberFormat="1" applyFont="1" applyBorder="1"/>
    <xf numFmtId="171" fontId="17" fillId="0" borderId="8" xfId="0" applyNumberFormat="1" applyFont="1" applyBorder="1"/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168" fontId="13" fillId="0" borderId="3" xfId="0" applyNumberFormat="1" applyFont="1" applyBorder="1" applyAlignment="1">
      <alignment horizontal="center" vertical="center"/>
    </xf>
    <xf numFmtId="168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/>
    </xf>
    <xf numFmtId="37" fontId="13" fillId="0" borderId="3" xfId="0" applyNumberFormat="1" applyFont="1" applyBorder="1" applyAlignment="1">
      <alignment horizontal="center"/>
    </xf>
    <xf numFmtId="43" fontId="13" fillId="0" borderId="3" xfId="1" applyFont="1" applyFill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</cellXfs>
  <cellStyles count="18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zerodec" xfId="5" xr:uid="{00000000-0005-0000-0000-000004000000}"/>
    <cellStyle name="Currency1" xfId="6" xr:uid="{00000000-0005-0000-0000-000005000000}"/>
    <cellStyle name="Dollar (zero dec)" xfId="7" xr:uid="{00000000-0005-0000-0000-000006000000}"/>
    <cellStyle name="Grey" xfId="8" xr:uid="{00000000-0005-0000-0000-000007000000}"/>
    <cellStyle name="Input [yellow]" xfId="9" xr:uid="{00000000-0005-0000-0000-000008000000}"/>
    <cellStyle name="no dec" xfId="10" xr:uid="{00000000-0005-0000-0000-000009000000}"/>
    <cellStyle name="Normal" xfId="0" builtinId="0"/>
    <cellStyle name="Normal - Style1" xfId="11" xr:uid="{00000000-0005-0000-0000-00000B000000}"/>
    <cellStyle name="Normal 2" xfId="12" xr:uid="{00000000-0005-0000-0000-00000C000000}"/>
    <cellStyle name="Normal 4" xfId="17" xr:uid="{25052C35-0522-4526-86E7-FF9C0F647B58}"/>
    <cellStyle name="Normal_CE-T" xfId="13" xr:uid="{00000000-0005-0000-0000-00000D000000}"/>
    <cellStyle name="Percent [2]" xfId="14" xr:uid="{00000000-0005-0000-0000-00000E000000}"/>
    <cellStyle name="Quantity" xfId="15" xr:uid="{00000000-0005-0000-0000-00000F000000}"/>
    <cellStyle name="ปกติ 4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0"/>
  <sheetViews>
    <sheetView showGridLines="0" view="pageBreakPreview" topLeftCell="A35" zoomScale="70" zoomScaleNormal="70" zoomScaleSheetLayoutView="70" workbookViewId="0">
      <selection activeCell="Y45" sqref="Y45"/>
    </sheetView>
  </sheetViews>
  <sheetFormatPr defaultColWidth="9.125" defaultRowHeight="22.95" customHeight="1"/>
  <cols>
    <col min="1" max="3" width="1.75" style="62" customWidth="1"/>
    <col min="4" max="4" width="15.75" style="62" customWidth="1"/>
    <col min="5" max="5" width="20.125" style="62" customWidth="1"/>
    <col min="6" max="6" width="15.75" style="62" customWidth="1"/>
    <col min="7" max="7" width="8.75" style="53" customWidth="1"/>
    <col min="8" max="8" width="0.875" style="62" customWidth="1"/>
    <col min="9" max="9" width="17.75" style="52" customWidth="1"/>
    <col min="10" max="10" width="0.875" style="62" customWidth="1"/>
    <col min="11" max="11" width="17.75" style="54" customWidth="1"/>
    <col min="12" max="12" width="0.875" style="62" customWidth="1"/>
    <col min="13" max="13" width="17.75" style="52" customWidth="1"/>
    <col min="14" max="14" width="0.875" style="62" customWidth="1"/>
    <col min="15" max="15" width="17.75" style="62" customWidth="1"/>
    <col min="16" max="16384" width="9.125" style="62"/>
  </cols>
  <sheetData>
    <row r="1" spans="1:15" ht="21" customHeight="1">
      <c r="A1" s="58" t="s">
        <v>91</v>
      </c>
      <c r="B1" s="59"/>
      <c r="C1" s="59"/>
      <c r="D1" s="59"/>
      <c r="E1" s="59"/>
      <c r="F1" s="59"/>
      <c r="G1" s="60"/>
      <c r="H1" s="59"/>
      <c r="I1" s="61"/>
      <c r="K1" s="63"/>
    </row>
    <row r="2" spans="1:15" ht="21" customHeight="1">
      <c r="A2" s="64" t="s">
        <v>132</v>
      </c>
      <c r="B2" s="65"/>
      <c r="C2" s="65"/>
      <c r="D2" s="65"/>
      <c r="E2" s="65"/>
      <c r="F2" s="65"/>
      <c r="G2" s="60"/>
      <c r="H2" s="65"/>
      <c r="I2" s="61"/>
      <c r="K2" s="63"/>
    </row>
    <row r="3" spans="1:15" ht="21" customHeight="1">
      <c r="A3" s="64" t="s">
        <v>150</v>
      </c>
      <c r="B3" s="65"/>
      <c r="C3" s="65"/>
      <c r="D3" s="65"/>
      <c r="E3" s="65"/>
      <c r="F3" s="65"/>
      <c r="G3" s="60"/>
      <c r="H3" s="65"/>
      <c r="I3" s="61"/>
      <c r="K3" s="63"/>
    </row>
    <row r="4" spans="1:15" ht="21" customHeight="1">
      <c r="B4" s="66"/>
      <c r="C4" s="66"/>
      <c r="D4" s="66"/>
      <c r="E4" s="66"/>
      <c r="F4" s="66"/>
      <c r="H4" s="66"/>
      <c r="I4" s="67"/>
      <c r="K4" s="68"/>
      <c r="O4" s="68" t="s">
        <v>45</v>
      </c>
    </row>
    <row r="5" spans="1:15" ht="21" customHeight="1">
      <c r="B5" s="66"/>
      <c r="C5" s="66"/>
      <c r="D5" s="66"/>
      <c r="E5" s="66"/>
      <c r="F5" s="66"/>
      <c r="H5" s="66"/>
      <c r="I5" s="159" t="s">
        <v>81</v>
      </c>
      <c r="J5" s="159"/>
      <c r="K5" s="159"/>
      <c r="M5" s="157" t="s">
        <v>82</v>
      </c>
      <c r="N5" s="157"/>
      <c r="O5" s="157"/>
    </row>
    <row r="6" spans="1:15" ht="21" customHeight="1">
      <c r="B6" s="66"/>
      <c r="C6" s="66"/>
      <c r="D6" s="66"/>
      <c r="E6" s="66"/>
      <c r="F6" s="66"/>
      <c r="G6" s="69" t="s">
        <v>13</v>
      </c>
      <c r="H6" s="70"/>
      <c r="I6" s="71" t="s">
        <v>151</v>
      </c>
      <c r="J6" s="72"/>
      <c r="K6" s="73" t="s">
        <v>152</v>
      </c>
      <c r="M6" s="71" t="s">
        <v>151</v>
      </c>
      <c r="N6" s="72"/>
      <c r="O6" s="73" t="s">
        <v>152</v>
      </c>
    </row>
    <row r="7" spans="1:15" ht="21" customHeight="1">
      <c r="B7" s="66"/>
      <c r="C7" s="66"/>
      <c r="D7" s="66"/>
      <c r="E7" s="66"/>
      <c r="F7" s="66"/>
      <c r="G7" s="74"/>
      <c r="H7" s="70"/>
      <c r="I7" s="75" t="s">
        <v>70</v>
      </c>
      <c r="K7" s="74" t="s">
        <v>71</v>
      </c>
      <c r="M7" s="75" t="s">
        <v>70</v>
      </c>
      <c r="N7" s="74"/>
      <c r="O7" s="74" t="s">
        <v>71</v>
      </c>
    </row>
    <row r="8" spans="1:15" ht="21" customHeight="1">
      <c r="B8" s="66"/>
      <c r="C8" s="66"/>
      <c r="D8" s="66"/>
      <c r="E8" s="66"/>
      <c r="F8" s="66"/>
      <c r="G8" s="74"/>
      <c r="H8" s="70"/>
      <c r="I8" s="75" t="s">
        <v>72</v>
      </c>
      <c r="K8" s="74"/>
      <c r="M8" s="75" t="s">
        <v>72</v>
      </c>
      <c r="N8" s="74"/>
      <c r="O8" s="74"/>
    </row>
    <row r="9" spans="1:15" ht="21" customHeight="1">
      <c r="A9" s="76" t="s">
        <v>8</v>
      </c>
      <c r="F9" s="77"/>
      <c r="H9" s="77"/>
      <c r="I9" s="75"/>
      <c r="K9" s="78"/>
    </row>
    <row r="10" spans="1:15" ht="21" customHeight="1">
      <c r="A10" s="76" t="s">
        <v>0</v>
      </c>
      <c r="E10" s="79"/>
      <c r="F10" s="79"/>
      <c r="H10" s="79"/>
    </row>
    <row r="11" spans="1:15" ht="21" customHeight="1">
      <c r="A11" s="62" t="s">
        <v>27</v>
      </c>
      <c r="E11" s="79"/>
      <c r="F11" s="79"/>
      <c r="H11" s="79"/>
      <c r="I11" s="106">
        <v>68379</v>
      </c>
      <c r="J11" s="107"/>
      <c r="K11" s="67">
        <v>68001</v>
      </c>
      <c r="L11" s="108"/>
      <c r="M11" s="67">
        <v>61997</v>
      </c>
      <c r="N11" s="108"/>
      <c r="O11" s="67">
        <v>47535</v>
      </c>
    </row>
    <row r="12" spans="1:15" ht="21" customHeight="1">
      <c r="A12" s="62" t="s">
        <v>160</v>
      </c>
      <c r="E12" s="79"/>
      <c r="F12" s="79"/>
      <c r="G12" s="53" t="s">
        <v>103</v>
      </c>
      <c r="H12" s="79"/>
      <c r="I12" s="106">
        <v>2834</v>
      </c>
      <c r="J12" s="107"/>
      <c r="K12" s="67">
        <v>2887</v>
      </c>
      <c r="L12" s="108"/>
      <c r="M12" s="67">
        <v>3143</v>
      </c>
      <c r="N12" s="108"/>
      <c r="O12" s="67">
        <v>3454</v>
      </c>
    </row>
    <row r="13" spans="1:15" ht="21" customHeight="1">
      <c r="A13" s="62" t="s">
        <v>161</v>
      </c>
      <c r="E13" s="79"/>
      <c r="F13" s="79"/>
      <c r="H13" s="79"/>
      <c r="I13" s="106"/>
      <c r="J13" s="107"/>
      <c r="K13" s="67"/>
      <c r="L13" s="108"/>
      <c r="M13" s="67"/>
      <c r="N13" s="108"/>
      <c r="O13" s="67"/>
    </row>
    <row r="14" spans="1:15" ht="21" customHeight="1">
      <c r="B14" s="62" t="s">
        <v>83</v>
      </c>
      <c r="E14" s="79"/>
      <c r="F14" s="79"/>
      <c r="G14" s="53" t="s">
        <v>75</v>
      </c>
      <c r="H14" s="79"/>
      <c r="I14" s="106">
        <v>51963</v>
      </c>
      <c r="J14" s="107"/>
      <c r="K14" s="67">
        <v>38296</v>
      </c>
      <c r="L14" s="108"/>
      <c r="M14" s="67">
        <v>0</v>
      </c>
      <c r="N14" s="108"/>
      <c r="O14" s="67">
        <v>0</v>
      </c>
    </row>
    <row r="15" spans="1:15" ht="21" customHeight="1">
      <c r="A15" s="62" t="s">
        <v>85</v>
      </c>
      <c r="E15" s="79"/>
      <c r="F15" s="79"/>
      <c r="H15" s="79"/>
      <c r="I15" s="106"/>
      <c r="J15" s="109"/>
      <c r="K15" s="67"/>
      <c r="L15" s="108"/>
      <c r="M15" s="67"/>
      <c r="N15" s="108"/>
      <c r="O15" s="67"/>
    </row>
    <row r="16" spans="1:15" ht="21" customHeight="1">
      <c r="B16" s="62" t="s">
        <v>83</v>
      </c>
      <c r="E16" s="79"/>
      <c r="F16" s="79"/>
      <c r="G16" s="55">
        <v>5</v>
      </c>
      <c r="H16" s="79"/>
      <c r="I16" s="67">
        <v>182982</v>
      </c>
      <c r="J16" s="107"/>
      <c r="K16" s="67">
        <v>139040</v>
      </c>
      <c r="L16" s="108"/>
      <c r="M16" s="67">
        <v>182982</v>
      </c>
      <c r="N16" s="108"/>
      <c r="O16" s="67">
        <v>139040</v>
      </c>
    </row>
    <row r="17" spans="1:18" ht="21" customHeight="1">
      <c r="A17" s="62" t="s">
        <v>86</v>
      </c>
      <c r="E17" s="79"/>
      <c r="F17" s="79"/>
      <c r="G17" s="55"/>
      <c r="H17" s="79"/>
      <c r="I17" s="67"/>
      <c r="J17" s="109"/>
      <c r="K17" s="67"/>
      <c r="L17" s="108"/>
      <c r="M17" s="67"/>
      <c r="N17" s="108"/>
      <c r="O17" s="67"/>
    </row>
    <row r="18" spans="1:18" ht="21" customHeight="1">
      <c r="B18" s="62" t="s">
        <v>83</v>
      </c>
      <c r="E18" s="79"/>
      <c r="F18" s="79"/>
      <c r="G18" s="55">
        <v>6</v>
      </c>
      <c r="H18" s="79"/>
      <c r="I18" s="67">
        <v>355302</v>
      </c>
      <c r="J18" s="107"/>
      <c r="K18" s="67">
        <v>322751</v>
      </c>
      <c r="L18" s="108"/>
      <c r="M18" s="67">
        <v>355302</v>
      </c>
      <c r="N18" s="108"/>
      <c r="O18" s="67">
        <v>322751</v>
      </c>
    </row>
    <row r="19" spans="1:18" ht="21" customHeight="1">
      <c r="A19" s="62" t="s">
        <v>87</v>
      </c>
      <c r="E19" s="79"/>
      <c r="F19" s="79"/>
      <c r="G19" s="55"/>
      <c r="H19" s="79"/>
      <c r="I19" s="67"/>
      <c r="J19" s="109"/>
      <c r="K19" s="67"/>
      <c r="L19" s="108"/>
      <c r="M19" s="67"/>
      <c r="N19" s="108"/>
      <c r="O19" s="67"/>
    </row>
    <row r="20" spans="1:18" ht="21" customHeight="1">
      <c r="B20" s="62" t="s">
        <v>83</v>
      </c>
      <c r="E20" s="79"/>
      <c r="F20" s="79"/>
      <c r="G20" s="55">
        <v>7</v>
      </c>
      <c r="H20" s="79"/>
      <c r="I20" s="67">
        <v>6183</v>
      </c>
      <c r="J20" s="107"/>
      <c r="K20" s="67">
        <v>6439</v>
      </c>
      <c r="L20" s="108"/>
      <c r="M20" s="67">
        <v>6183</v>
      </c>
      <c r="N20" s="108"/>
      <c r="O20" s="67">
        <v>6439</v>
      </c>
    </row>
    <row r="21" spans="1:18" ht="21" customHeight="1">
      <c r="A21" s="62" t="s">
        <v>88</v>
      </c>
      <c r="E21" s="79"/>
      <c r="F21" s="79"/>
      <c r="G21" s="55"/>
      <c r="H21" s="79"/>
      <c r="I21" s="67"/>
      <c r="J21" s="109"/>
      <c r="K21" s="67"/>
      <c r="L21" s="108"/>
      <c r="M21" s="67"/>
      <c r="N21" s="108"/>
      <c r="O21" s="67"/>
    </row>
    <row r="22" spans="1:18" ht="21" customHeight="1">
      <c r="B22" s="62" t="s">
        <v>83</v>
      </c>
      <c r="E22" s="79"/>
      <c r="F22" s="79"/>
      <c r="G22" s="55">
        <v>8</v>
      </c>
      <c r="H22" s="79"/>
      <c r="I22" s="67">
        <v>0</v>
      </c>
      <c r="J22" s="107"/>
      <c r="K22" s="67">
        <v>190</v>
      </c>
      <c r="L22" s="108"/>
      <c r="M22" s="67">
        <v>0</v>
      </c>
      <c r="N22" s="108"/>
      <c r="O22" s="67">
        <v>190</v>
      </c>
    </row>
    <row r="23" spans="1:18" ht="21" customHeight="1">
      <c r="A23" s="62" t="s">
        <v>129</v>
      </c>
      <c r="E23" s="79"/>
      <c r="F23" s="79"/>
      <c r="H23" s="79"/>
      <c r="I23" s="67"/>
      <c r="J23" s="107"/>
      <c r="K23" s="67"/>
      <c r="L23" s="108"/>
      <c r="M23" s="67"/>
      <c r="N23" s="108"/>
      <c r="O23" s="67"/>
    </row>
    <row r="24" spans="1:18" ht="21" customHeight="1">
      <c r="B24" s="62" t="s">
        <v>83</v>
      </c>
      <c r="E24" s="79"/>
      <c r="F24" s="79"/>
      <c r="G24" s="55">
        <v>9</v>
      </c>
      <c r="H24" s="79"/>
      <c r="I24" s="67">
        <v>28447</v>
      </c>
      <c r="J24" s="107"/>
      <c r="K24" s="67">
        <v>34847</v>
      </c>
      <c r="L24" s="108"/>
      <c r="M24" s="67">
        <v>28447</v>
      </c>
      <c r="N24" s="108"/>
      <c r="O24" s="67">
        <v>34847</v>
      </c>
    </row>
    <row r="25" spans="1:18" ht="21" customHeight="1">
      <c r="A25" s="62" t="s">
        <v>162</v>
      </c>
      <c r="E25" s="79"/>
      <c r="F25" s="79"/>
      <c r="G25" s="55">
        <v>2</v>
      </c>
      <c r="H25" s="79"/>
      <c r="I25" s="67">
        <v>0</v>
      </c>
      <c r="J25" s="107"/>
      <c r="K25" s="67">
        <v>0</v>
      </c>
      <c r="L25" s="108"/>
      <c r="M25" s="67">
        <v>6000</v>
      </c>
      <c r="N25" s="108"/>
      <c r="O25" s="67">
        <v>0</v>
      </c>
    </row>
    <row r="26" spans="1:18" ht="21" customHeight="1">
      <c r="A26" s="62" t="s">
        <v>23</v>
      </c>
      <c r="E26" s="79"/>
      <c r="F26" s="79"/>
      <c r="G26" s="55"/>
      <c r="H26" s="79"/>
      <c r="I26" s="106">
        <v>7559</v>
      </c>
      <c r="J26" s="107"/>
      <c r="K26" s="67">
        <v>7007</v>
      </c>
      <c r="L26" s="108"/>
      <c r="M26" s="67">
        <v>5400</v>
      </c>
      <c r="N26" s="108"/>
      <c r="O26" s="67">
        <v>5686</v>
      </c>
    </row>
    <row r="27" spans="1:18" ht="21" customHeight="1">
      <c r="A27" s="76" t="s">
        <v>1</v>
      </c>
      <c r="E27" s="79"/>
      <c r="F27" s="79"/>
      <c r="H27" s="79"/>
      <c r="I27" s="89">
        <f>SUM(I11:I26)</f>
        <v>703649</v>
      </c>
      <c r="J27" s="110"/>
      <c r="K27" s="89">
        <f>SUM(K11:K26)</f>
        <v>619458</v>
      </c>
      <c r="L27" s="111"/>
      <c r="M27" s="89">
        <f>SUM(M11:M26)</f>
        <v>649454</v>
      </c>
      <c r="N27" s="67"/>
      <c r="O27" s="89">
        <f>SUM(O11:O26)</f>
        <v>559942</v>
      </c>
    </row>
    <row r="28" spans="1:18" ht="21" customHeight="1">
      <c r="A28" s="76" t="s">
        <v>11</v>
      </c>
      <c r="E28" s="79"/>
      <c r="F28" s="79"/>
      <c r="H28" s="79"/>
      <c r="I28" s="112"/>
      <c r="J28" s="110"/>
      <c r="K28" s="112"/>
      <c r="L28" s="111"/>
      <c r="M28" s="112"/>
      <c r="N28" s="67"/>
      <c r="O28" s="106"/>
    </row>
    <row r="29" spans="1:18" ht="21" customHeight="1">
      <c r="A29" s="62" t="s">
        <v>32</v>
      </c>
      <c r="E29" s="79"/>
      <c r="F29" s="79"/>
      <c r="G29" s="53" t="s">
        <v>163</v>
      </c>
      <c r="H29" s="79"/>
      <c r="I29" s="106">
        <v>40301</v>
      </c>
      <c r="J29" s="107"/>
      <c r="K29" s="67">
        <v>40010</v>
      </c>
      <c r="L29" s="108"/>
      <c r="M29" s="67">
        <v>40301</v>
      </c>
      <c r="N29" s="108"/>
      <c r="O29" s="67">
        <v>40010</v>
      </c>
      <c r="R29" s="83"/>
    </row>
    <row r="30" spans="1:18" ht="21" customHeight="1">
      <c r="A30" s="2" t="s">
        <v>153</v>
      </c>
      <c r="E30" s="79"/>
      <c r="F30" s="79"/>
      <c r="H30" s="79"/>
      <c r="I30" s="106"/>
      <c r="J30" s="107"/>
      <c r="K30" s="67"/>
      <c r="L30" s="108"/>
      <c r="M30" s="67"/>
      <c r="N30" s="108"/>
      <c r="O30" s="67"/>
      <c r="R30" s="83"/>
    </row>
    <row r="31" spans="1:18" ht="21" customHeight="1">
      <c r="A31" s="2" t="s">
        <v>154</v>
      </c>
      <c r="E31" s="79"/>
      <c r="F31" s="79"/>
      <c r="G31" s="53" t="s">
        <v>75</v>
      </c>
      <c r="H31" s="79"/>
      <c r="I31" s="106">
        <v>7700</v>
      </c>
      <c r="J31" s="107"/>
      <c r="K31" s="67">
        <v>2298</v>
      </c>
      <c r="L31" s="108"/>
      <c r="M31" s="67">
        <v>0</v>
      </c>
      <c r="N31" s="108"/>
      <c r="O31" s="67">
        <v>0</v>
      </c>
      <c r="R31" s="83"/>
    </row>
    <row r="32" spans="1:18" ht="21" customHeight="1">
      <c r="A32" s="62" t="s">
        <v>90</v>
      </c>
      <c r="E32" s="79"/>
      <c r="F32" s="79"/>
      <c r="H32" s="79"/>
      <c r="I32" s="106"/>
      <c r="J32" s="109"/>
      <c r="K32" s="67"/>
      <c r="L32" s="108"/>
      <c r="M32" s="67"/>
      <c r="N32" s="108"/>
      <c r="O32" s="67"/>
    </row>
    <row r="33" spans="1:19" ht="21" customHeight="1">
      <c r="B33" s="62" t="s">
        <v>83</v>
      </c>
      <c r="E33" s="79"/>
      <c r="F33" s="79"/>
      <c r="G33" s="53" t="s">
        <v>76</v>
      </c>
      <c r="H33" s="79"/>
      <c r="I33" s="67">
        <v>86670</v>
      </c>
      <c r="J33" s="107"/>
      <c r="K33" s="67">
        <v>89711</v>
      </c>
      <c r="L33" s="108"/>
      <c r="M33" s="67">
        <v>86670</v>
      </c>
      <c r="N33" s="108"/>
      <c r="O33" s="67">
        <v>89711</v>
      </c>
    </row>
    <row r="34" spans="1:19" ht="21" customHeight="1">
      <c r="A34" s="62" t="s">
        <v>94</v>
      </c>
      <c r="E34" s="79"/>
      <c r="F34" s="79"/>
      <c r="H34" s="79"/>
      <c r="I34" s="67"/>
      <c r="J34" s="109"/>
      <c r="K34" s="105"/>
      <c r="L34" s="108"/>
      <c r="M34" s="67"/>
      <c r="N34" s="108"/>
      <c r="O34" s="105"/>
    </row>
    <row r="35" spans="1:19" ht="21" customHeight="1">
      <c r="B35" s="62" t="s">
        <v>83</v>
      </c>
      <c r="E35" s="79"/>
      <c r="F35" s="79"/>
      <c r="G35" s="53" t="s">
        <v>122</v>
      </c>
      <c r="H35" s="79"/>
      <c r="I35" s="67">
        <v>44945</v>
      </c>
      <c r="J35" s="107"/>
      <c r="K35" s="67">
        <v>48449</v>
      </c>
      <c r="L35" s="108"/>
      <c r="M35" s="67">
        <v>44945</v>
      </c>
      <c r="N35" s="108"/>
      <c r="O35" s="67">
        <v>48449</v>
      </c>
    </row>
    <row r="36" spans="1:19" ht="21" customHeight="1">
      <c r="A36" s="62" t="s">
        <v>89</v>
      </c>
      <c r="E36" s="79"/>
      <c r="F36" s="79"/>
      <c r="H36" s="79"/>
      <c r="I36" s="67"/>
      <c r="J36" s="109"/>
      <c r="K36" s="105"/>
      <c r="L36" s="108"/>
      <c r="M36" s="67"/>
      <c r="N36" s="108"/>
      <c r="O36" s="105"/>
    </row>
    <row r="37" spans="1:19" ht="21" customHeight="1">
      <c r="B37" s="62" t="s">
        <v>83</v>
      </c>
      <c r="E37" s="79"/>
      <c r="F37" s="79"/>
      <c r="G37" s="55">
        <v>7</v>
      </c>
      <c r="H37" s="79"/>
      <c r="I37" s="67">
        <v>6559</v>
      </c>
      <c r="J37" s="107"/>
      <c r="K37" s="67">
        <v>6202</v>
      </c>
      <c r="L37" s="108"/>
      <c r="M37" s="67">
        <v>6559</v>
      </c>
      <c r="N37" s="108"/>
      <c r="O37" s="67">
        <v>6202</v>
      </c>
      <c r="S37" s="52"/>
    </row>
    <row r="38" spans="1:19" ht="21" customHeight="1">
      <c r="A38" s="62" t="s">
        <v>84</v>
      </c>
      <c r="E38" s="79"/>
      <c r="F38" s="79"/>
      <c r="G38" s="55"/>
      <c r="H38" s="79"/>
      <c r="I38" s="67"/>
      <c r="J38" s="109"/>
      <c r="K38" s="105"/>
      <c r="L38" s="108"/>
      <c r="M38" s="67"/>
      <c r="N38" s="108"/>
      <c r="O38" s="105"/>
    </row>
    <row r="39" spans="1:19" ht="21" customHeight="1">
      <c r="B39" s="62" t="s">
        <v>83</v>
      </c>
      <c r="E39" s="79"/>
      <c r="F39" s="79"/>
      <c r="G39" s="55">
        <v>8</v>
      </c>
      <c r="H39" s="79"/>
      <c r="I39" s="67">
        <v>186</v>
      </c>
      <c r="J39" s="107"/>
      <c r="K39" s="67">
        <v>292</v>
      </c>
      <c r="L39" s="108"/>
      <c r="M39" s="67">
        <v>186</v>
      </c>
      <c r="N39" s="108"/>
      <c r="O39" s="67">
        <v>292</v>
      </c>
    </row>
    <row r="40" spans="1:19" ht="21" customHeight="1">
      <c r="A40" s="62" t="s">
        <v>130</v>
      </c>
      <c r="E40" s="79"/>
      <c r="F40" s="79"/>
      <c r="G40" s="55"/>
      <c r="H40" s="79"/>
      <c r="I40" s="67"/>
      <c r="J40" s="107"/>
      <c r="K40" s="67"/>
      <c r="L40" s="108"/>
      <c r="M40" s="67"/>
      <c r="N40" s="108"/>
      <c r="O40" s="67"/>
    </row>
    <row r="41" spans="1:19" ht="21" customHeight="1">
      <c r="B41" s="62" t="s">
        <v>83</v>
      </c>
      <c r="E41" s="79"/>
      <c r="F41" s="79"/>
      <c r="G41" s="55">
        <v>9</v>
      </c>
      <c r="H41" s="79"/>
      <c r="I41" s="67">
        <v>16014</v>
      </c>
      <c r="J41" s="107"/>
      <c r="K41" s="67">
        <v>14405</v>
      </c>
      <c r="L41" s="108"/>
      <c r="M41" s="67">
        <v>16014</v>
      </c>
      <c r="N41" s="108"/>
      <c r="O41" s="67">
        <v>14405</v>
      </c>
    </row>
    <row r="42" spans="1:19" ht="21" customHeight="1">
      <c r="A42" s="62" t="s">
        <v>92</v>
      </c>
      <c r="E42" s="79"/>
      <c r="F42" s="79"/>
      <c r="G42" s="55">
        <v>12</v>
      </c>
      <c r="H42" s="79"/>
      <c r="I42" s="106">
        <v>0</v>
      </c>
      <c r="J42" s="107"/>
      <c r="K42" s="67">
        <v>0</v>
      </c>
      <c r="L42" s="108"/>
      <c r="M42" s="67">
        <v>20000</v>
      </c>
      <c r="N42" s="108"/>
      <c r="O42" s="67">
        <v>20000</v>
      </c>
    </row>
    <row r="43" spans="1:19" ht="21" customHeight="1">
      <c r="A43" s="62" t="s">
        <v>67</v>
      </c>
      <c r="E43" s="79"/>
      <c r="F43" s="79"/>
      <c r="G43" s="55"/>
      <c r="H43" s="79"/>
      <c r="I43" s="67">
        <v>6333</v>
      </c>
      <c r="J43" s="107"/>
      <c r="K43" s="67">
        <v>6333</v>
      </c>
      <c r="L43" s="108"/>
      <c r="M43" s="67">
        <v>6333</v>
      </c>
      <c r="N43" s="108"/>
      <c r="O43" s="67">
        <v>6333</v>
      </c>
    </row>
    <row r="44" spans="1:19" ht="21" customHeight="1">
      <c r="A44" s="62" t="s">
        <v>35</v>
      </c>
      <c r="E44" s="79"/>
      <c r="F44" s="79"/>
      <c r="G44" s="55"/>
      <c r="H44" s="79"/>
      <c r="I44" s="106">
        <v>1923</v>
      </c>
      <c r="J44" s="107"/>
      <c r="K44" s="67">
        <v>2074</v>
      </c>
      <c r="L44" s="108"/>
      <c r="M44" s="67">
        <v>1901</v>
      </c>
      <c r="N44" s="108"/>
      <c r="O44" s="67">
        <v>2053</v>
      </c>
    </row>
    <row r="45" spans="1:19" ht="21" customHeight="1">
      <c r="A45" s="62" t="s">
        <v>101</v>
      </c>
      <c r="E45" s="79"/>
      <c r="F45" s="79"/>
      <c r="G45" s="55"/>
      <c r="H45" s="79"/>
      <c r="I45" s="106">
        <v>10830</v>
      </c>
      <c r="J45" s="107"/>
      <c r="K45" s="67">
        <v>11655</v>
      </c>
      <c r="L45" s="108"/>
      <c r="M45" s="67">
        <v>6949</v>
      </c>
      <c r="N45" s="108"/>
      <c r="O45" s="67">
        <v>7478</v>
      </c>
    </row>
    <row r="46" spans="1:19" ht="21" customHeight="1">
      <c r="A46" s="62" t="s">
        <v>36</v>
      </c>
      <c r="E46" s="79"/>
      <c r="F46" s="79"/>
      <c r="G46" s="55"/>
      <c r="H46" s="79"/>
      <c r="I46" s="106">
        <v>30357</v>
      </c>
      <c r="J46" s="107"/>
      <c r="K46" s="67">
        <v>31024</v>
      </c>
      <c r="L46" s="108"/>
      <c r="M46" s="67">
        <v>27116</v>
      </c>
      <c r="N46" s="108"/>
      <c r="O46" s="67">
        <v>27337</v>
      </c>
    </row>
    <row r="47" spans="1:19" ht="21" customHeight="1">
      <c r="A47" s="62" t="s">
        <v>55</v>
      </c>
      <c r="E47" s="79"/>
      <c r="F47" s="79"/>
      <c r="G47" s="55"/>
      <c r="H47" s="79"/>
      <c r="I47" s="113">
        <v>119938</v>
      </c>
      <c r="J47" s="107"/>
      <c r="K47" s="113">
        <v>117042</v>
      </c>
      <c r="L47" s="108"/>
      <c r="M47" s="113">
        <v>111584</v>
      </c>
      <c r="N47" s="108"/>
      <c r="O47" s="113">
        <v>110266</v>
      </c>
    </row>
    <row r="48" spans="1:19" ht="21" customHeight="1">
      <c r="A48" s="76" t="s">
        <v>12</v>
      </c>
      <c r="E48" s="79"/>
      <c r="F48" s="79" t="s">
        <v>22</v>
      </c>
      <c r="H48" s="79"/>
      <c r="I48" s="113">
        <f>SUM(I29:I47)</f>
        <v>371756</v>
      </c>
      <c r="J48" s="109"/>
      <c r="K48" s="113">
        <f>SUM(K29:K47)</f>
        <v>369495</v>
      </c>
      <c r="L48" s="67"/>
      <c r="M48" s="113">
        <f>SUM(M29:M47)</f>
        <v>368558</v>
      </c>
      <c r="N48" s="67"/>
      <c r="O48" s="113">
        <f>SUM(O29:O47)</f>
        <v>372536</v>
      </c>
    </row>
    <row r="49" spans="1:15" ht="21" customHeight="1" thickBot="1">
      <c r="A49" s="76" t="s">
        <v>2</v>
      </c>
      <c r="E49" s="79"/>
      <c r="F49" s="79"/>
      <c r="H49" s="79"/>
      <c r="I49" s="114">
        <f>I27+I48</f>
        <v>1075405</v>
      </c>
      <c r="J49" s="109"/>
      <c r="K49" s="114">
        <f>K27+K48</f>
        <v>988953</v>
      </c>
      <c r="L49" s="67"/>
      <c r="M49" s="114">
        <f>M27+M48</f>
        <v>1018012</v>
      </c>
      <c r="N49" s="67"/>
      <c r="O49" s="114">
        <f>O27+O48</f>
        <v>932478</v>
      </c>
    </row>
    <row r="50" spans="1:15" ht="21" customHeight="1" thickTop="1">
      <c r="D50" s="74"/>
      <c r="G50" s="84"/>
      <c r="H50" s="85"/>
    </row>
    <row r="51" spans="1:15" ht="21" customHeight="1">
      <c r="A51" s="62" t="s">
        <v>21</v>
      </c>
      <c r="D51" s="74"/>
      <c r="G51" s="84"/>
      <c r="H51" s="86"/>
    </row>
    <row r="52" spans="1:15" ht="22.95" customHeight="1">
      <c r="A52" s="58" t="s">
        <v>91</v>
      </c>
      <c r="B52" s="59"/>
      <c r="C52" s="59"/>
      <c r="D52" s="59"/>
      <c r="E52" s="59"/>
      <c r="F52" s="59"/>
      <c r="G52" s="60"/>
      <c r="H52" s="59"/>
      <c r="I52" s="61"/>
      <c r="K52" s="63"/>
    </row>
    <row r="53" spans="1:15" ht="22.95" customHeight="1">
      <c r="A53" s="64" t="s">
        <v>133</v>
      </c>
      <c r="B53" s="65"/>
      <c r="C53" s="65"/>
      <c r="D53" s="65"/>
      <c r="E53" s="65"/>
      <c r="F53" s="65"/>
      <c r="G53" s="60"/>
      <c r="H53" s="65"/>
      <c r="I53" s="61"/>
      <c r="K53" s="63"/>
    </row>
    <row r="54" spans="1:15" ht="22.95" customHeight="1">
      <c r="A54" s="64" t="s">
        <v>150</v>
      </c>
      <c r="B54" s="65"/>
      <c r="C54" s="65"/>
      <c r="D54" s="65"/>
      <c r="E54" s="65"/>
      <c r="F54" s="65"/>
      <c r="G54" s="60"/>
      <c r="H54" s="65"/>
      <c r="I54" s="61"/>
      <c r="K54" s="63"/>
    </row>
    <row r="55" spans="1:15" ht="22.95" customHeight="1">
      <c r="B55" s="66"/>
      <c r="C55" s="66"/>
      <c r="D55" s="66"/>
      <c r="E55" s="66"/>
      <c r="F55" s="66"/>
      <c r="H55" s="66"/>
      <c r="I55" s="67"/>
      <c r="K55" s="68"/>
      <c r="O55" s="68" t="s">
        <v>45</v>
      </c>
    </row>
    <row r="56" spans="1:15" ht="22.95" customHeight="1">
      <c r="B56" s="66"/>
      <c r="C56" s="66"/>
      <c r="D56" s="66"/>
      <c r="E56" s="66"/>
      <c r="F56" s="66"/>
      <c r="H56" s="66"/>
      <c r="I56" s="159" t="s">
        <v>81</v>
      </c>
      <c r="J56" s="159"/>
      <c r="K56" s="159"/>
      <c r="M56" s="157" t="s">
        <v>82</v>
      </c>
      <c r="N56" s="157"/>
      <c r="O56" s="157"/>
    </row>
    <row r="57" spans="1:15" ht="22.95" customHeight="1">
      <c r="B57" s="66"/>
      <c r="C57" s="66"/>
      <c r="D57" s="66"/>
      <c r="E57" s="66"/>
      <c r="F57" s="66"/>
      <c r="G57" s="69" t="s">
        <v>13</v>
      </c>
      <c r="H57" s="70"/>
      <c r="I57" s="71" t="s">
        <v>151</v>
      </c>
      <c r="J57" s="72"/>
      <c r="K57" s="73" t="s">
        <v>152</v>
      </c>
      <c r="M57" s="71" t="s">
        <v>151</v>
      </c>
      <c r="N57" s="72"/>
      <c r="O57" s="73" t="s">
        <v>152</v>
      </c>
    </row>
    <row r="58" spans="1:15" ht="22.95" customHeight="1">
      <c r="B58" s="66"/>
      <c r="C58" s="66"/>
      <c r="D58" s="66"/>
      <c r="E58" s="66"/>
      <c r="F58" s="66"/>
      <c r="G58" s="74"/>
      <c r="H58" s="70"/>
      <c r="I58" s="75" t="s">
        <v>70</v>
      </c>
      <c r="K58" s="74" t="s">
        <v>71</v>
      </c>
      <c r="M58" s="75" t="s">
        <v>70</v>
      </c>
      <c r="N58" s="74"/>
      <c r="O58" s="74" t="s">
        <v>71</v>
      </c>
    </row>
    <row r="59" spans="1:15" ht="22.95" customHeight="1">
      <c r="B59" s="66"/>
      <c r="C59" s="66"/>
      <c r="D59" s="66"/>
      <c r="E59" s="66"/>
      <c r="F59" s="66"/>
      <c r="G59" s="74"/>
      <c r="H59" s="70"/>
      <c r="I59" s="75" t="s">
        <v>72</v>
      </c>
      <c r="K59" s="74"/>
      <c r="M59" s="75" t="s">
        <v>72</v>
      </c>
      <c r="N59" s="74"/>
      <c r="O59" s="74"/>
    </row>
    <row r="60" spans="1:15" ht="22.95" customHeight="1">
      <c r="A60" s="76" t="s">
        <v>17</v>
      </c>
      <c r="D60" s="87"/>
      <c r="E60" s="87"/>
      <c r="F60" s="87"/>
      <c r="H60" s="87"/>
      <c r="I60" s="75"/>
      <c r="K60" s="78"/>
    </row>
    <row r="61" spans="1:15" ht="22.95" customHeight="1">
      <c r="A61" s="76" t="s">
        <v>3</v>
      </c>
      <c r="E61" s="79"/>
      <c r="F61" s="79"/>
      <c r="H61" s="79"/>
      <c r="I61" s="80"/>
    </row>
    <row r="62" spans="1:15" ht="22.95" customHeight="1">
      <c r="A62" s="62" t="s">
        <v>164</v>
      </c>
      <c r="E62" s="79"/>
      <c r="F62" s="79"/>
      <c r="G62" s="53" t="s">
        <v>121</v>
      </c>
      <c r="H62" s="79"/>
      <c r="I62" s="106">
        <v>130000</v>
      </c>
      <c r="J62" s="109"/>
      <c r="K62" s="68">
        <v>0</v>
      </c>
      <c r="L62" s="109"/>
      <c r="M62" s="67">
        <v>130000</v>
      </c>
      <c r="N62" s="109"/>
      <c r="O62" s="68">
        <v>0</v>
      </c>
    </row>
    <row r="63" spans="1:15" ht="22.95" customHeight="1">
      <c r="A63" s="62" t="s">
        <v>165</v>
      </c>
      <c r="E63" s="79"/>
      <c r="F63" s="79"/>
      <c r="H63" s="79"/>
      <c r="I63" s="106">
        <v>16094</v>
      </c>
      <c r="J63" s="107"/>
      <c r="K63" s="67">
        <v>12235</v>
      </c>
      <c r="L63" s="115"/>
      <c r="M63" s="67">
        <v>2098</v>
      </c>
      <c r="N63" s="115"/>
      <c r="O63" s="67">
        <v>2313</v>
      </c>
    </row>
    <row r="64" spans="1:15" ht="22.95" customHeight="1">
      <c r="A64" s="62" t="s">
        <v>166</v>
      </c>
      <c r="E64" s="79"/>
      <c r="F64" s="79"/>
      <c r="G64" s="53" t="s">
        <v>134</v>
      </c>
      <c r="H64" s="79"/>
      <c r="I64" s="106">
        <v>297793</v>
      </c>
      <c r="J64" s="107"/>
      <c r="K64" s="67">
        <v>53945</v>
      </c>
      <c r="L64" s="115"/>
      <c r="M64" s="67">
        <v>297793</v>
      </c>
      <c r="N64" s="115"/>
      <c r="O64" s="67">
        <v>53945</v>
      </c>
    </row>
    <row r="65" spans="1:15" ht="22.95" customHeight="1">
      <c r="A65" s="62" t="s">
        <v>108</v>
      </c>
      <c r="E65" s="79"/>
      <c r="F65" s="79"/>
      <c r="H65" s="79"/>
      <c r="I65" s="67"/>
      <c r="J65" s="109"/>
      <c r="K65" s="67"/>
      <c r="L65" s="115"/>
      <c r="M65" s="67"/>
      <c r="N65" s="115"/>
      <c r="O65" s="67"/>
    </row>
    <row r="66" spans="1:15" ht="22.95" customHeight="1">
      <c r="B66" s="62" t="s">
        <v>95</v>
      </c>
      <c r="E66" s="79"/>
      <c r="F66" s="79"/>
      <c r="H66" s="79"/>
      <c r="I66" s="106">
        <v>3618</v>
      </c>
      <c r="J66" s="107"/>
      <c r="K66" s="67">
        <v>3567</v>
      </c>
      <c r="L66" s="115"/>
      <c r="M66" s="67">
        <v>2343</v>
      </c>
      <c r="N66" s="115"/>
      <c r="O66" s="67">
        <v>2312</v>
      </c>
    </row>
    <row r="67" spans="1:15" ht="22.95" customHeight="1">
      <c r="A67" s="62" t="s">
        <v>167</v>
      </c>
      <c r="E67" s="79"/>
      <c r="F67" s="79"/>
      <c r="H67" s="79"/>
      <c r="I67" s="106">
        <v>6245</v>
      </c>
      <c r="J67" s="107"/>
      <c r="K67" s="67">
        <v>2564</v>
      </c>
      <c r="L67" s="115"/>
      <c r="M67" s="67">
        <v>0</v>
      </c>
      <c r="N67" s="115"/>
      <c r="O67" s="67">
        <v>0</v>
      </c>
    </row>
    <row r="68" spans="1:15" ht="22.95" customHeight="1">
      <c r="A68" s="62" t="s">
        <v>109</v>
      </c>
      <c r="E68" s="79"/>
      <c r="F68" s="79"/>
      <c r="G68" s="55">
        <v>16</v>
      </c>
      <c r="H68" s="79"/>
      <c r="I68" s="106">
        <v>30498</v>
      </c>
      <c r="J68" s="107"/>
      <c r="K68" s="67">
        <v>27635</v>
      </c>
      <c r="L68" s="116"/>
      <c r="M68" s="67">
        <v>30261</v>
      </c>
      <c r="N68" s="116"/>
      <c r="O68" s="67">
        <v>27399</v>
      </c>
    </row>
    <row r="69" spans="1:15" ht="22.95" customHeight="1">
      <c r="A69" s="62" t="s">
        <v>4</v>
      </c>
      <c r="E69" s="79"/>
      <c r="F69" s="79"/>
      <c r="G69" s="55"/>
      <c r="H69" s="79"/>
      <c r="I69" s="106">
        <v>19397</v>
      </c>
      <c r="J69" s="107"/>
      <c r="K69" s="67">
        <v>20729</v>
      </c>
      <c r="L69" s="116"/>
      <c r="M69" s="67">
        <v>14912</v>
      </c>
      <c r="N69" s="116"/>
      <c r="O69" s="67">
        <v>8294</v>
      </c>
    </row>
    <row r="70" spans="1:15" ht="22.95" customHeight="1">
      <c r="A70" s="76" t="s">
        <v>5</v>
      </c>
      <c r="E70" s="79"/>
      <c r="F70" s="79"/>
      <c r="H70" s="79"/>
      <c r="I70" s="88">
        <f>SUM(I62:I69)</f>
        <v>503645</v>
      </c>
      <c r="J70" s="117"/>
      <c r="K70" s="88">
        <f>SUM(K63:K69)</f>
        <v>120675</v>
      </c>
      <c r="L70" s="117"/>
      <c r="M70" s="88">
        <f>SUM(M62:M69)</f>
        <v>477407</v>
      </c>
      <c r="N70" s="109"/>
      <c r="O70" s="89">
        <f>SUM(O63:O69)</f>
        <v>94263</v>
      </c>
    </row>
    <row r="71" spans="1:15" ht="22.95" customHeight="1">
      <c r="A71" s="76" t="s">
        <v>29</v>
      </c>
      <c r="E71" s="79"/>
      <c r="F71" s="79"/>
      <c r="H71" s="79"/>
      <c r="I71" s="90"/>
      <c r="J71" s="117"/>
      <c r="K71" s="90"/>
      <c r="L71" s="117"/>
      <c r="M71" s="90"/>
      <c r="N71" s="109"/>
      <c r="O71" s="91"/>
    </row>
    <row r="72" spans="1:15" ht="22.95" customHeight="1">
      <c r="A72" s="62" t="s">
        <v>66</v>
      </c>
      <c r="E72" s="79"/>
      <c r="F72" s="79"/>
      <c r="G72" s="53" t="s">
        <v>134</v>
      </c>
      <c r="H72" s="79"/>
      <c r="I72" s="67">
        <v>0</v>
      </c>
      <c r="J72" s="107"/>
      <c r="K72" s="67">
        <v>297153</v>
      </c>
      <c r="L72" s="115"/>
      <c r="M72" s="67">
        <v>0</v>
      </c>
      <c r="N72" s="115"/>
      <c r="O72" s="67">
        <v>297153</v>
      </c>
    </row>
    <row r="73" spans="1:15" ht="22.95" customHeight="1">
      <c r="A73" s="2" t="s">
        <v>155</v>
      </c>
      <c r="E73" s="79"/>
      <c r="F73" s="79"/>
      <c r="H73" s="79"/>
      <c r="I73" s="67"/>
      <c r="J73" s="107"/>
      <c r="K73" s="67"/>
      <c r="L73" s="115"/>
      <c r="M73" s="67"/>
      <c r="N73" s="115"/>
      <c r="O73" s="67"/>
    </row>
    <row r="74" spans="1:15" ht="22.95" customHeight="1">
      <c r="A74" s="2"/>
      <c r="B74" s="2" t="s">
        <v>95</v>
      </c>
      <c r="E74" s="79"/>
      <c r="F74" s="79"/>
      <c r="H74" s="79"/>
      <c r="I74" s="67">
        <v>7253</v>
      </c>
      <c r="J74" s="107"/>
      <c r="K74" s="67">
        <v>8053</v>
      </c>
      <c r="L74" s="115"/>
      <c r="M74" s="67">
        <v>4697</v>
      </c>
      <c r="N74" s="115"/>
      <c r="O74" s="67">
        <v>5216</v>
      </c>
    </row>
    <row r="75" spans="1:15" ht="22.95" customHeight="1">
      <c r="A75" s="62" t="s">
        <v>168</v>
      </c>
      <c r="B75" s="2"/>
      <c r="E75" s="79"/>
      <c r="F75" s="79"/>
      <c r="H75" s="79"/>
      <c r="I75" s="67"/>
      <c r="J75" s="107"/>
      <c r="K75" s="67"/>
      <c r="L75" s="115"/>
      <c r="M75" s="67"/>
      <c r="N75" s="115"/>
      <c r="O75" s="67"/>
    </row>
    <row r="76" spans="1:15" ht="22.95" customHeight="1">
      <c r="B76" s="62" t="s">
        <v>169</v>
      </c>
      <c r="E76" s="79"/>
      <c r="F76" s="79"/>
      <c r="H76" s="79"/>
      <c r="I76" s="106">
        <v>4642</v>
      </c>
      <c r="J76" s="107"/>
      <c r="K76" s="67">
        <v>4426</v>
      </c>
      <c r="L76" s="115"/>
      <c r="M76" s="67">
        <v>4471</v>
      </c>
      <c r="N76" s="115"/>
      <c r="O76" s="67">
        <v>4272</v>
      </c>
    </row>
    <row r="77" spans="1:15" ht="22.95" customHeight="1">
      <c r="A77" s="62" t="s">
        <v>102</v>
      </c>
      <c r="E77" s="79"/>
      <c r="F77" s="79"/>
      <c r="H77" s="79"/>
      <c r="I77" s="106">
        <v>432</v>
      </c>
      <c r="J77" s="107"/>
      <c r="K77" s="67">
        <v>432</v>
      </c>
      <c r="L77" s="115"/>
      <c r="M77" s="67">
        <v>280</v>
      </c>
      <c r="N77" s="115"/>
      <c r="O77" s="67">
        <v>280</v>
      </c>
    </row>
    <row r="78" spans="1:15" ht="22.95" customHeight="1">
      <c r="A78" s="62" t="s">
        <v>131</v>
      </c>
      <c r="E78" s="79"/>
      <c r="F78" s="79"/>
      <c r="G78" s="53" t="s">
        <v>137</v>
      </c>
      <c r="H78" s="79"/>
      <c r="I78" s="106">
        <v>15258</v>
      </c>
      <c r="J78" s="107"/>
      <c r="K78" s="67">
        <v>17258</v>
      </c>
      <c r="L78" s="115"/>
      <c r="M78" s="67">
        <v>15258</v>
      </c>
      <c r="N78" s="115"/>
      <c r="O78" s="67">
        <v>17258</v>
      </c>
    </row>
    <row r="79" spans="1:15" ht="22.95" customHeight="1">
      <c r="A79" s="76" t="s">
        <v>28</v>
      </c>
      <c r="E79" s="79"/>
      <c r="F79" s="79"/>
      <c r="H79" s="79"/>
      <c r="I79" s="89">
        <f>SUM(I72:I78)</f>
        <v>27585</v>
      </c>
      <c r="J79" s="109"/>
      <c r="K79" s="89">
        <f>SUM(K72:K78)</f>
        <v>327322</v>
      </c>
      <c r="L79" s="109"/>
      <c r="M79" s="89">
        <f>SUM(M72:N78)</f>
        <v>24706</v>
      </c>
      <c r="N79" s="109"/>
      <c r="O79" s="89">
        <f>SUM(O72:O78)</f>
        <v>324179</v>
      </c>
    </row>
    <row r="80" spans="1:15" ht="22.95" customHeight="1">
      <c r="A80" s="76" t="s">
        <v>6</v>
      </c>
      <c r="E80" s="79"/>
      <c r="F80" s="79"/>
      <c r="H80" s="79"/>
      <c r="I80" s="89">
        <f>I70+I79</f>
        <v>531230</v>
      </c>
      <c r="J80" s="109"/>
      <c r="K80" s="89">
        <f>K70+K79</f>
        <v>447997</v>
      </c>
      <c r="L80" s="109"/>
      <c r="M80" s="89">
        <f>M70+M79</f>
        <v>502113</v>
      </c>
      <c r="N80" s="109"/>
      <c r="O80" s="89">
        <f>O70+O79</f>
        <v>418442</v>
      </c>
    </row>
    <row r="81" spans="1:15" ht="22.95" customHeight="1">
      <c r="D81" s="74"/>
      <c r="G81" s="84"/>
      <c r="H81" s="85"/>
      <c r="I81" s="67"/>
      <c r="J81" s="109"/>
      <c r="K81" s="68"/>
      <c r="L81" s="109"/>
      <c r="M81" s="67"/>
      <c r="N81" s="109"/>
      <c r="O81" s="109"/>
    </row>
    <row r="82" spans="1:15" ht="22.95" customHeight="1">
      <c r="A82" s="62" t="s">
        <v>21</v>
      </c>
      <c r="D82" s="74"/>
      <c r="G82" s="84"/>
      <c r="H82" s="86"/>
      <c r="I82" s="67"/>
      <c r="J82" s="109"/>
      <c r="K82" s="68"/>
      <c r="L82" s="109"/>
      <c r="M82" s="67"/>
      <c r="N82" s="109"/>
      <c r="O82" s="109"/>
    </row>
    <row r="83" spans="1:15" ht="22.95" customHeight="1">
      <c r="A83" s="58" t="s">
        <v>91</v>
      </c>
      <c r="B83" s="59"/>
      <c r="C83" s="59"/>
      <c r="D83" s="59"/>
      <c r="E83" s="59"/>
      <c r="F83" s="59"/>
      <c r="G83" s="60"/>
      <c r="H83" s="59"/>
      <c r="I83" s="67"/>
      <c r="J83" s="109"/>
      <c r="K83" s="68"/>
      <c r="L83" s="109"/>
      <c r="M83" s="67"/>
      <c r="N83" s="109"/>
      <c r="O83" s="109"/>
    </row>
    <row r="84" spans="1:15" ht="22.95" customHeight="1">
      <c r="A84" s="64" t="s">
        <v>133</v>
      </c>
      <c r="B84" s="65"/>
      <c r="C84" s="65"/>
      <c r="D84" s="65"/>
      <c r="E84" s="65"/>
      <c r="F84" s="65"/>
      <c r="G84" s="60"/>
      <c r="H84" s="65"/>
      <c r="I84" s="67"/>
      <c r="J84" s="109"/>
      <c r="K84" s="68"/>
      <c r="L84" s="109"/>
      <c r="M84" s="67"/>
      <c r="N84" s="109"/>
      <c r="O84" s="109"/>
    </row>
    <row r="85" spans="1:15" ht="22.95" customHeight="1">
      <c r="A85" s="64" t="s">
        <v>150</v>
      </c>
      <c r="B85" s="65"/>
      <c r="C85" s="65"/>
      <c r="D85" s="65"/>
      <c r="E85" s="65"/>
      <c r="F85" s="65"/>
      <c r="G85" s="60"/>
      <c r="H85" s="65"/>
      <c r="I85" s="67"/>
      <c r="J85" s="109"/>
      <c r="K85" s="68"/>
      <c r="L85" s="109"/>
      <c r="M85" s="67"/>
      <c r="N85" s="109"/>
      <c r="O85" s="109"/>
    </row>
    <row r="86" spans="1:15" ht="22.95" customHeight="1">
      <c r="B86" s="66"/>
      <c r="C86" s="66"/>
      <c r="D86" s="66"/>
      <c r="E86" s="66"/>
      <c r="F86" s="66"/>
      <c r="H86" s="66"/>
      <c r="I86" s="67"/>
      <c r="J86" s="109"/>
      <c r="K86" s="68"/>
      <c r="L86" s="109"/>
      <c r="M86" s="67"/>
      <c r="N86" s="109"/>
      <c r="O86" s="68" t="s">
        <v>45</v>
      </c>
    </row>
    <row r="87" spans="1:15" ht="22.95" customHeight="1">
      <c r="B87" s="66"/>
      <c r="C87" s="66"/>
      <c r="D87" s="66"/>
      <c r="E87" s="66"/>
      <c r="F87" s="66"/>
      <c r="H87" s="66"/>
      <c r="I87" s="160" t="s">
        <v>81</v>
      </c>
      <c r="J87" s="160"/>
      <c r="K87" s="160"/>
      <c r="L87" s="109"/>
      <c r="M87" s="158" t="s">
        <v>82</v>
      </c>
      <c r="N87" s="158"/>
      <c r="O87" s="158"/>
    </row>
    <row r="88" spans="1:15" ht="22.95" customHeight="1">
      <c r="B88" s="66"/>
      <c r="C88" s="66"/>
      <c r="D88" s="66"/>
      <c r="E88" s="66"/>
      <c r="F88" s="66"/>
      <c r="G88" s="69" t="s">
        <v>13</v>
      </c>
      <c r="H88" s="70"/>
      <c r="I88" s="118" t="s">
        <v>151</v>
      </c>
      <c r="J88" s="119"/>
      <c r="K88" s="120" t="s">
        <v>152</v>
      </c>
      <c r="L88" s="109"/>
      <c r="M88" s="118" t="s">
        <v>151</v>
      </c>
      <c r="N88" s="119"/>
      <c r="O88" s="120" t="s">
        <v>152</v>
      </c>
    </row>
    <row r="89" spans="1:15" ht="22.95" customHeight="1">
      <c r="B89" s="66"/>
      <c r="C89" s="66"/>
      <c r="D89" s="66"/>
      <c r="E89" s="66"/>
      <c r="F89" s="66"/>
      <c r="G89" s="74"/>
      <c r="H89" s="70"/>
      <c r="I89" s="67" t="s">
        <v>70</v>
      </c>
      <c r="J89" s="109"/>
      <c r="K89" s="109" t="s">
        <v>71</v>
      </c>
      <c r="L89" s="109"/>
      <c r="M89" s="67" t="s">
        <v>70</v>
      </c>
      <c r="N89" s="109"/>
      <c r="O89" s="109" t="s">
        <v>71</v>
      </c>
    </row>
    <row r="90" spans="1:15" ht="22.95" customHeight="1">
      <c r="B90" s="66"/>
      <c r="C90" s="66"/>
      <c r="D90" s="66"/>
      <c r="E90" s="66"/>
      <c r="F90" s="66"/>
      <c r="G90" s="74"/>
      <c r="H90" s="70"/>
      <c r="I90" s="67" t="s">
        <v>72</v>
      </c>
      <c r="J90" s="109"/>
      <c r="K90" s="109"/>
      <c r="L90" s="109"/>
      <c r="M90" s="67" t="s">
        <v>72</v>
      </c>
      <c r="N90" s="109"/>
      <c r="O90" s="109"/>
    </row>
    <row r="91" spans="1:15" ht="22.95" customHeight="1">
      <c r="A91" s="76" t="s">
        <v>18</v>
      </c>
      <c r="E91" s="79"/>
      <c r="F91" s="79"/>
      <c r="H91" s="79"/>
      <c r="I91" s="106"/>
      <c r="J91" s="109"/>
      <c r="K91" s="121"/>
      <c r="L91" s="109"/>
      <c r="M91" s="67"/>
      <c r="N91" s="109"/>
      <c r="O91" s="109"/>
    </row>
    <row r="92" spans="1:15" ht="22.95" customHeight="1">
      <c r="A92" s="62" t="s">
        <v>14</v>
      </c>
      <c r="E92" s="79"/>
      <c r="F92" s="79"/>
      <c r="H92" s="79"/>
      <c r="I92" s="122"/>
      <c r="J92" s="109"/>
      <c r="K92" s="123"/>
      <c r="L92" s="109"/>
      <c r="M92" s="67"/>
      <c r="N92" s="109"/>
      <c r="O92" s="109"/>
    </row>
    <row r="93" spans="1:15" ht="22.95" customHeight="1">
      <c r="B93" s="62" t="s">
        <v>77</v>
      </c>
      <c r="E93" s="79"/>
      <c r="F93" s="79"/>
      <c r="H93" s="79"/>
      <c r="I93" s="122"/>
      <c r="J93" s="109"/>
      <c r="K93" s="123"/>
      <c r="L93" s="109"/>
      <c r="M93" s="67"/>
      <c r="N93" s="109"/>
      <c r="O93" s="109"/>
    </row>
    <row r="94" spans="1:15" ht="22.95" customHeight="1" thickBot="1">
      <c r="C94" s="62" t="s">
        <v>125</v>
      </c>
      <c r="E94" s="79"/>
      <c r="F94" s="79"/>
      <c r="H94" s="79"/>
      <c r="I94" s="124">
        <v>601733</v>
      </c>
      <c r="J94" s="109"/>
      <c r="K94" s="125">
        <v>601733</v>
      </c>
      <c r="L94" s="109"/>
      <c r="M94" s="124">
        <v>601733</v>
      </c>
      <c r="N94" s="109"/>
      <c r="O94" s="125">
        <v>601733</v>
      </c>
    </row>
    <row r="95" spans="1:15" ht="22.95" customHeight="1" thickTop="1">
      <c r="B95" s="62" t="s">
        <v>79</v>
      </c>
      <c r="E95" s="79"/>
      <c r="F95" s="79"/>
      <c r="H95" s="79"/>
      <c r="I95" s="126"/>
      <c r="J95" s="109"/>
      <c r="K95" s="109"/>
      <c r="L95" s="109"/>
      <c r="M95" s="67"/>
      <c r="N95" s="109"/>
      <c r="O95" s="109"/>
    </row>
    <row r="96" spans="1:15" ht="22.95" customHeight="1">
      <c r="C96" s="62" t="s">
        <v>126</v>
      </c>
      <c r="E96" s="79"/>
      <c r="F96" s="79"/>
      <c r="H96" s="79"/>
      <c r="I96" s="122">
        <v>442931</v>
      </c>
      <c r="J96" s="109"/>
      <c r="K96" s="106">
        <v>442931</v>
      </c>
      <c r="L96" s="109"/>
      <c r="M96" s="106">
        <v>442931</v>
      </c>
      <c r="N96" s="109"/>
      <c r="O96" s="106">
        <v>442931</v>
      </c>
    </row>
    <row r="97" spans="1:15" ht="22.95" customHeight="1">
      <c r="A97" s="62" t="s">
        <v>51</v>
      </c>
      <c r="E97" s="79"/>
      <c r="F97" s="79"/>
      <c r="H97" s="79"/>
      <c r="I97" s="106">
        <v>519409</v>
      </c>
      <c r="J97" s="109"/>
      <c r="K97" s="106">
        <v>519409</v>
      </c>
      <c r="L97" s="109"/>
      <c r="M97" s="67">
        <v>519409</v>
      </c>
      <c r="N97" s="109"/>
      <c r="O97" s="106">
        <v>519409</v>
      </c>
    </row>
    <row r="98" spans="1:15" ht="22.95" customHeight="1">
      <c r="A98" s="62" t="s">
        <v>139</v>
      </c>
      <c r="E98" s="79"/>
      <c r="F98" s="79"/>
      <c r="H98" s="79"/>
      <c r="I98" s="106"/>
      <c r="J98" s="109"/>
      <c r="K98" s="106"/>
      <c r="L98" s="109"/>
      <c r="M98" s="106"/>
      <c r="N98" s="109"/>
      <c r="O98" s="106"/>
    </row>
    <row r="99" spans="1:15" ht="22.95" customHeight="1">
      <c r="B99" s="62" t="s">
        <v>68</v>
      </c>
      <c r="E99" s="79"/>
      <c r="F99" s="79"/>
      <c r="H99" s="79"/>
      <c r="I99" s="106">
        <v>30000</v>
      </c>
      <c r="J99" s="109"/>
      <c r="K99" s="106">
        <v>30000</v>
      </c>
      <c r="L99" s="109"/>
      <c r="M99" s="67">
        <v>30000</v>
      </c>
      <c r="N99" s="109"/>
      <c r="O99" s="106">
        <v>30000</v>
      </c>
    </row>
    <row r="100" spans="1:15" ht="22.95" customHeight="1">
      <c r="B100" s="62" t="s">
        <v>69</v>
      </c>
      <c r="E100" s="79"/>
      <c r="F100" s="79"/>
      <c r="H100" s="79"/>
      <c r="I100" s="127">
        <v>-448165</v>
      </c>
      <c r="J100" s="109"/>
      <c r="K100" s="113">
        <v>-451384</v>
      </c>
      <c r="L100" s="109"/>
      <c r="M100" s="127">
        <v>-476441</v>
      </c>
      <c r="N100" s="109"/>
      <c r="O100" s="113">
        <v>-478304</v>
      </c>
    </row>
    <row r="101" spans="1:15" ht="22.95" customHeight="1">
      <c r="A101" s="92" t="s">
        <v>19</v>
      </c>
      <c r="B101" s="76"/>
      <c r="E101" s="79"/>
      <c r="F101" s="79"/>
      <c r="H101" s="79"/>
      <c r="I101" s="89">
        <f>SUM(I96:I100)</f>
        <v>544175</v>
      </c>
      <c r="J101" s="109"/>
      <c r="K101" s="89">
        <f>SUM(K96:K100)</f>
        <v>540956</v>
      </c>
      <c r="L101" s="109"/>
      <c r="M101" s="89">
        <f>SUM(M96:M100)</f>
        <v>515899</v>
      </c>
      <c r="N101" s="109"/>
      <c r="O101" s="89">
        <f>SUM(O96:O100)</f>
        <v>514036</v>
      </c>
    </row>
    <row r="102" spans="1:15" ht="22.95" customHeight="1" thickBot="1">
      <c r="A102" s="92" t="s">
        <v>20</v>
      </c>
      <c r="B102" s="76"/>
      <c r="E102" s="79"/>
      <c r="F102" s="79"/>
      <c r="H102" s="79"/>
      <c r="I102" s="114">
        <f>SUM(I80,I101)</f>
        <v>1075405</v>
      </c>
      <c r="J102" s="109"/>
      <c r="K102" s="114">
        <f>SUM(K80,K101)</f>
        <v>988953</v>
      </c>
      <c r="L102" s="109"/>
      <c r="M102" s="114">
        <f>SUM(M80,M101)</f>
        <v>1018012</v>
      </c>
      <c r="N102" s="109"/>
      <c r="O102" s="114">
        <f>SUM(O80,O101)</f>
        <v>932478</v>
      </c>
    </row>
    <row r="103" spans="1:15" ht="22.95" customHeight="1" thickTop="1">
      <c r="A103" s="93"/>
      <c r="E103" s="79"/>
      <c r="F103" s="79"/>
      <c r="H103" s="79"/>
      <c r="I103" s="52">
        <f>SUM(I102-I49)</f>
        <v>0</v>
      </c>
      <c r="K103" s="52">
        <f>SUM(K102-K49)</f>
        <v>0</v>
      </c>
      <c r="M103" s="52">
        <f>SUM(M102-M49)</f>
        <v>0</v>
      </c>
      <c r="O103" s="52">
        <f>SUM(O102-O49)</f>
        <v>0</v>
      </c>
    </row>
    <row r="104" spans="1:15" ht="22.95" customHeight="1">
      <c r="A104" s="62" t="s">
        <v>21</v>
      </c>
      <c r="D104" s="74"/>
      <c r="G104" s="85"/>
      <c r="H104" s="86"/>
      <c r="K104" s="62"/>
    </row>
    <row r="105" spans="1:15" ht="22.95" customHeight="1">
      <c r="D105" s="74"/>
      <c r="G105" s="85"/>
      <c r="H105" s="86"/>
    </row>
    <row r="106" spans="1:15" ht="22.95" customHeight="1">
      <c r="A106" s="94"/>
      <c r="B106" s="94"/>
      <c r="C106" s="94"/>
      <c r="D106" s="94"/>
      <c r="E106" s="94"/>
      <c r="F106" s="94"/>
      <c r="G106" s="85"/>
      <c r="H106" s="86"/>
    </row>
    <row r="107" spans="1:15" ht="22.95" customHeight="1">
      <c r="G107" s="85"/>
      <c r="H107" s="86"/>
    </row>
    <row r="108" spans="1:15" ht="22.95" customHeight="1">
      <c r="G108" s="95" t="s">
        <v>73</v>
      </c>
      <c r="H108" s="86"/>
    </row>
    <row r="109" spans="1:15" ht="22.95" customHeight="1">
      <c r="A109" s="94"/>
      <c r="B109" s="94"/>
      <c r="C109" s="94"/>
      <c r="D109" s="94"/>
      <c r="E109" s="94"/>
      <c r="F109" s="94"/>
      <c r="G109" s="85"/>
      <c r="H109" s="86"/>
    </row>
    <row r="110" spans="1:15" ht="22.95" customHeight="1">
      <c r="E110" s="79"/>
      <c r="F110" s="79"/>
      <c r="H110" s="79"/>
    </row>
    <row r="111" spans="1:15" ht="22.95" customHeight="1">
      <c r="E111" s="79"/>
      <c r="F111" s="79"/>
      <c r="H111" s="79"/>
    </row>
    <row r="112" spans="1:15" ht="22.95" customHeight="1">
      <c r="E112" s="79"/>
      <c r="F112" s="79"/>
      <c r="H112" s="79"/>
    </row>
    <row r="113" spans="5:8" ht="22.95" customHeight="1">
      <c r="E113" s="79"/>
      <c r="F113" s="79"/>
      <c r="H113" s="79"/>
    </row>
    <row r="114" spans="5:8" ht="22.95" customHeight="1">
      <c r="E114" s="79"/>
      <c r="F114" s="79"/>
      <c r="H114" s="79"/>
    </row>
    <row r="115" spans="5:8" ht="22.95" customHeight="1">
      <c r="E115" s="79"/>
      <c r="F115" s="79"/>
      <c r="H115" s="79"/>
    </row>
    <row r="116" spans="5:8" ht="22.95" customHeight="1">
      <c r="E116" s="79"/>
      <c r="F116" s="79"/>
      <c r="H116" s="79"/>
    </row>
    <row r="117" spans="5:8" ht="22.95" customHeight="1">
      <c r="E117" s="79"/>
      <c r="F117" s="79"/>
      <c r="H117" s="79"/>
    </row>
    <row r="118" spans="5:8" ht="22.95" customHeight="1">
      <c r="E118" s="79"/>
      <c r="F118" s="79"/>
      <c r="H118" s="79"/>
    </row>
    <row r="119" spans="5:8" ht="22.95" customHeight="1">
      <c r="E119" s="79"/>
      <c r="F119" s="79"/>
      <c r="H119" s="79"/>
    </row>
    <row r="120" spans="5:8" ht="22.95" customHeight="1">
      <c r="E120" s="79"/>
      <c r="F120" s="79"/>
      <c r="H120" s="79"/>
    </row>
    <row r="121" spans="5:8" ht="22.95" customHeight="1">
      <c r="E121" s="79"/>
      <c r="F121" s="79"/>
      <c r="H121" s="79"/>
    </row>
    <row r="122" spans="5:8" ht="22.95" customHeight="1">
      <c r="E122" s="79"/>
      <c r="F122" s="79"/>
      <c r="H122" s="79"/>
    </row>
    <row r="123" spans="5:8" ht="22.95" customHeight="1">
      <c r="E123" s="79"/>
      <c r="F123" s="79"/>
      <c r="H123" s="79"/>
    </row>
    <row r="124" spans="5:8" ht="22.95" customHeight="1">
      <c r="E124" s="79"/>
      <c r="F124" s="79"/>
      <c r="H124" s="79"/>
    </row>
    <row r="125" spans="5:8" ht="22.95" customHeight="1">
      <c r="E125" s="79"/>
      <c r="F125" s="79"/>
      <c r="H125" s="79"/>
    </row>
    <row r="126" spans="5:8" ht="22.95" customHeight="1">
      <c r="E126" s="79"/>
      <c r="F126" s="79"/>
      <c r="H126" s="79"/>
    </row>
    <row r="127" spans="5:8" ht="22.95" customHeight="1">
      <c r="E127" s="79"/>
      <c r="F127" s="79"/>
      <c r="H127" s="79"/>
    </row>
    <row r="128" spans="5:8" ht="22.95" customHeight="1">
      <c r="E128" s="79"/>
      <c r="F128" s="79"/>
      <c r="H128" s="79"/>
    </row>
    <row r="129" spans="5:8" ht="22.95" customHeight="1">
      <c r="E129" s="79"/>
      <c r="F129" s="79"/>
      <c r="H129" s="79"/>
    </row>
    <row r="130" spans="5:8" ht="22.95" customHeight="1">
      <c r="E130" s="79"/>
      <c r="F130" s="79"/>
      <c r="H130" s="79"/>
    </row>
  </sheetData>
  <mergeCells count="6">
    <mergeCell ref="M5:O5"/>
    <mergeCell ref="M56:O56"/>
    <mergeCell ref="M87:O87"/>
    <mergeCell ref="I5:K5"/>
    <mergeCell ref="I56:K56"/>
    <mergeCell ref="I87:K87"/>
  </mergeCells>
  <phoneticPr fontId="2" type="noConversion"/>
  <printOptions horizontalCentered="1"/>
  <pageMargins left="0.78740157480314965" right="0.39370078740157483" top="0.78740157480314965" bottom="0.19685039370078741" header="0.19685039370078741" footer="0.19685039370078741"/>
  <pageSetup paperSize="9" scale="73" firstPageNumber="2" fitToHeight="0" orientation="portrait" useFirstPageNumber="1" r:id="rId1"/>
  <headerFooter alignWithMargins="0"/>
  <rowBreaks count="2" manualBreakCount="2">
    <brk id="51" max="16383" man="1"/>
    <brk id="82" max="16383" man="1"/>
  </rowBreaks>
  <ignoredErrors>
    <ignoredError sqref="K70:O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showGridLines="0" view="pageBreakPreview" topLeftCell="A25" zoomScaleNormal="100" zoomScaleSheetLayoutView="100" workbookViewId="0">
      <selection activeCell="O8" sqref="O8"/>
    </sheetView>
  </sheetViews>
  <sheetFormatPr defaultColWidth="9.125" defaultRowHeight="23.7" customHeight="1"/>
  <cols>
    <col min="1" max="1" width="30.75" style="2" customWidth="1"/>
    <col min="2" max="2" width="24" style="2" customWidth="1"/>
    <col min="3" max="3" width="8.75" style="2" customWidth="1"/>
    <col min="4" max="4" width="1.125" style="2" customWidth="1"/>
    <col min="5" max="5" width="16" style="2" customWidth="1"/>
    <col min="6" max="6" width="1.125" style="2" customWidth="1"/>
    <col min="7" max="7" width="16" style="2" customWidth="1"/>
    <col min="8" max="8" width="1.125" style="2" customWidth="1"/>
    <col min="9" max="9" width="16" style="2" customWidth="1"/>
    <col min="10" max="10" width="1.125" style="2" customWidth="1"/>
    <col min="11" max="11" width="16" style="2" customWidth="1"/>
    <col min="12" max="13" width="9.125" style="2"/>
    <col min="14" max="14" width="12.625" style="2" bestFit="1" customWidth="1"/>
    <col min="15" max="16" width="9.125" style="2"/>
    <col min="17" max="17" width="12.625" style="2" bestFit="1" customWidth="1"/>
    <col min="18" max="16384" width="9.125" style="2"/>
  </cols>
  <sheetData>
    <row r="1" spans="1:18" ht="23.7" customHeight="1">
      <c r="C1" s="33"/>
      <c r="D1" s="35"/>
      <c r="E1" s="5"/>
      <c r="G1" s="5"/>
      <c r="K1" s="5" t="s">
        <v>46</v>
      </c>
    </row>
    <row r="2" spans="1:18" ht="23.7" customHeight="1">
      <c r="A2" s="1" t="s">
        <v>91</v>
      </c>
      <c r="B2" s="14"/>
      <c r="C2" s="31"/>
      <c r="D2" s="14"/>
      <c r="E2" s="31"/>
      <c r="G2" s="31"/>
    </row>
    <row r="3" spans="1:18" ht="23.7" customHeight="1">
      <c r="A3" s="10" t="s">
        <v>107</v>
      </c>
      <c r="B3" s="11"/>
      <c r="C3" s="31"/>
      <c r="D3" s="11"/>
      <c r="E3" s="31"/>
      <c r="G3" s="31"/>
    </row>
    <row r="4" spans="1:18" ht="23.7" customHeight="1">
      <c r="A4" s="9" t="s">
        <v>156</v>
      </c>
      <c r="B4" s="26"/>
      <c r="C4" s="31"/>
      <c r="D4" s="11"/>
      <c r="E4" s="31"/>
      <c r="G4" s="31"/>
    </row>
    <row r="5" spans="1:18" ht="23.7" customHeight="1">
      <c r="B5" s="26"/>
      <c r="C5" s="28"/>
      <c r="D5" s="26"/>
      <c r="E5" s="39"/>
      <c r="G5" s="39"/>
      <c r="K5" s="39" t="s">
        <v>65</v>
      </c>
    </row>
    <row r="6" spans="1:18" ht="23.7" customHeight="1">
      <c r="B6" s="26"/>
      <c r="C6" s="28"/>
      <c r="D6" s="26"/>
      <c r="E6" s="162" t="s">
        <v>81</v>
      </c>
      <c r="F6" s="162"/>
      <c r="G6" s="162"/>
      <c r="I6" s="161" t="s">
        <v>82</v>
      </c>
      <c r="J6" s="161"/>
      <c r="K6" s="161"/>
    </row>
    <row r="7" spans="1:18" ht="23.7" customHeight="1">
      <c r="B7" s="26"/>
      <c r="C7" s="40" t="s">
        <v>13</v>
      </c>
      <c r="D7" s="26"/>
      <c r="E7" s="30">
        <v>2568</v>
      </c>
      <c r="G7" s="30">
        <v>2567</v>
      </c>
      <c r="I7" s="30">
        <v>2568</v>
      </c>
      <c r="K7" s="30">
        <v>2567</v>
      </c>
    </row>
    <row r="8" spans="1:18" ht="23.7" customHeight="1">
      <c r="A8" s="18" t="s">
        <v>44</v>
      </c>
      <c r="C8" s="29"/>
      <c r="D8" s="29"/>
      <c r="E8" s="14"/>
      <c r="G8" s="14"/>
      <c r="I8" s="14"/>
      <c r="J8" s="29"/>
      <c r="K8" s="14"/>
    </row>
    <row r="9" spans="1:18" ht="23.7" customHeight="1">
      <c r="A9" s="18" t="s">
        <v>16</v>
      </c>
      <c r="C9" s="27"/>
      <c r="D9" s="32"/>
      <c r="E9" s="33"/>
      <c r="G9" s="33"/>
      <c r="I9" s="33"/>
      <c r="J9" s="32"/>
      <c r="K9" s="33"/>
    </row>
    <row r="10" spans="1:18" ht="23.7" customHeight="1">
      <c r="A10" s="2" t="s">
        <v>24</v>
      </c>
      <c r="C10" s="27" t="s">
        <v>178</v>
      </c>
      <c r="D10" s="32"/>
      <c r="E10" s="135">
        <v>27391</v>
      </c>
      <c r="F10" s="107"/>
      <c r="G10" s="135">
        <v>15545</v>
      </c>
      <c r="H10" s="107"/>
      <c r="I10" s="135">
        <v>18460</v>
      </c>
      <c r="J10" s="107"/>
      <c r="K10" s="135">
        <v>12072</v>
      </c>
      <c r="N10" s="57"/>
      <c r="O10" s="57"/>
      <c r="P10" s="57"/>
      <c r="Q10" s="57"/>
      <c r="R10" s="24"/>
    </row>
    <row r="11" spans="1:18" ht="23.7" customHeight="1">
      <c r="A11" s="2" t="s">
        <v>26</v>
      </c>
      <c r="C11" s="27" t="s">
        <v>138</v>
      </c>
      <c r="D11" s="32"/>
      <c r="E11" s="135">
        <v>12945</v>
      </c>
      <c r="F11" s="107"/>
      <c r="G11" s="135">
        <v>6887</v>
      </c>
      <c r="H11" s="107"/>
      <c r="I11" s="135">
        <v>3414</v>
      </c>
      <c r="J11" s="107"/>
      <c r="K11" s="135">
        <v>1095</v>
      </c>
      <c r="N11" s="57"/>
      <c r="O11" s="57"/>
      <c r="P11" s="57"/>
      <c r="Q11" s="57"/>
      <c r="R11" s="24"/>
    </row>
    <row r="12" spans="1:18" ht="23.7" customHeight="1">
      <c r="A12" s="37" t="s">
        <v>25</v>
      </c>
      <c r="C12" s="27"/>
      <c r="D12" s="32"/>
      <c r="E12" s="135">
        <v>1847</v>
      </c>
      <c r="F12" s="107"/>
      <c r="G12" s="135">
        <v>1536</v>
      </c>
      <c r="H12" s="107"/>
      <c r="I12" s="135">
        <v>7898</v>
      </c>
      <c r="J12" s="107"/>
      <c r="K12" s="135">
        <v>1470</v>
      </c>
      <c r="N12" s="57"/>
      <c r="O12" s="57"/>
      <c r="P12" s="57"/>
      <c r="Q12" s="57"/>
      <c r="R12" s="24"/>
    </row>
    <row r="13" spans="1:18" ht="23.7" customHeight="1">
      <c r="A13" s="18" t="s">
        <v>7</v>
      </c>
      <c r="C13" s="27"/>
      <c r="D13" s="32"/>
      <c r="E13" s="136">
        <f>SUM(E10:E12)</f>
        <v>42183</v>
      </c>
      <c r="F13" s="107"/>
      <c r="G13" s="136">
        <f>SUM(G10:G12)</f>
        <v>23968</v>
      </c>
      <c r="H13" s="107"/>
      <c r="I13" s="136">
        <f>SUM(I10:I12)</f>
        <v>29772</v>
      </c>
      <c r="J13" s="107"/>
      <c r="K13" s="136">
        <f>SUM(K10:K12)</f>
        <v>14637</v>
      </c>
      <c r="N13" s="57"/>
      <c r="O13" s="57"/>
      <c r="P13" s="57"/>
      <c r="Q13" s="57"/>
      <c r="R13" s="24"/>
    </row>
    <row r="14" spans="1:18" ht="23.7" customHeight="1">
      <c r="A14" s="18" t="s">
        <v>15</v>
      </c>
      <c r="C14" s="27"/>
      <c r="D14" s="32"/>
      <c r="E14" s="137"/>
      <c r="F14" s="107"/>
      <c r="G14" s="137"/>
      <c r="H14" s="107"/>
      <c r="I14" s="137"/>
      <c r="J14" s="107"/>
      <c r="K14" s="137"/>
      <c r="N14" s="57"/>
      <c r="O14" s="57"/>
      <c r="P14" s="57"/>
      <c r="Q14" s="57"/>
      <c r="R14" s="24"/>
    </row>
    <row r="15" spans="1:18" ht="23.7" customHeight="1">
      <c r="A15" s="2" t="s">
        <v>98</v>
      </c>
      <c r="C15" s="27"/>
      <c r="D15" s="32"/>
      <c r="E15" s="135">
        <v>6736</v>
      </c>
      <c r="F15" s="107"/>
      <c r="G15" s="137">
        <v>5189</v>
      </c>
      <c r="H15" s="107"/>
      <c r="I15" s="135">
        <v>4503</v>
      </c>
      <c r="J15" s="107"/>
      <c r="K15" s="137">
        <v>2904</v>
      </c>
      <c r="N15" s="57"/>
      <c r="O15" s="57"/>
      <c r="P15" s="57"/>
      <c r="Q15" s="57"/>
      <c r="R15" s="24"/>
    </row>
    <row r="16" spans="1:18" ht="23.7" customHeight="1">
      <c r="A16" s="38" t="s">
        <v>31</v>
      </c>
      <c r="C16" s="27"/>
      <c r="D16" s="32"/>
      <c r="E16" s="135">
        <v>19061</v>
      </c>
      <c r="F16" s="107"/>
      <c r="G16" s="137">
        <v>19629</v>
      </c>
      <c r="H16" s="107"/>
      <c r="I16" s="135">
        <v>16345</v>
      </c>
      <c r="J16" s="107"/>
      <c r="K16" s="137">
        <v>18085</v>
      </c>
      <c r="N16" s="57"/>
      <c r="O16" s="57"/>
      <c r="P16" s="57"/>
      <c r="Q16" s="57"/>
      <c r="R16" s="24"/>
    </row>
    <row r="17" spans="1:18" ht="23.7" customHeight="1">
      <c r="A17" s="38" t="s">
        <v>110</v>
      </c>
      <c r="C17" s="27"/>
      <c r="D17" s="32"/>
      <c r="E17" s="135">
        <v>4426</v>
      </c>
      <c r="F17" s="107"/>
      <c r="G17" s="137">
        <v>21496</v>
      </c>
      <c r="H17" s="107"/>
      <c r="I17" s="135">
        <v>508</v>
      </c>
      <c r="J17" s="107"/>
      <c r="K17" s="137">
        <v>19928</v>
      </c>
      <c r="N17" s="57"/>
      <c r="O17" s="57"/>
      <c r="P17" s="57"/>
      <c r="Q17" s="57"/>
      <c r="R17" s="24"/>
    </row>
    <row r="18" spans="1:18" ht="23.7" customHeight="1">
      <c r="A18" s="18" t="s">
        <v>9</v>
      </c>
      <c r="C18" s="27"/>
      <c r="D18" s="32"/>
      <c r="E18" s="136">
        <f>SUM(E15:E17)</f>
        <v>30223</v>
      </c>
      <c r="F18" s="107"/>
      <c r="G18" s="136">
        <f>SUM(G15:G17)</f>
        <v>46314</v>
      </c>
      <c r="H18" s="107"/>
      <c r="I18" s="136">
        <f>SUM(I15:I17)</f>
        <v>21356</v>
      </c>
      <c r="J18" s="107"/>
      <c r="K18" s="136">
        <f>SUM(K15:K17)</f>
        <v>40917</v>
      </c>
      <c r="N18" s="57"/>
      <c r="O18" s="57"/>
      <c r="P18" s="57"/>
      <c r="Q18" s="57"/>
      <c r="R18" s="24"/>
    </row>
    <row r="19" spans="1:18" ht="23.7" customHeight="1">
      <c r="A19" s="41" t="s">
        <v>170</v>
      </c>
      <c r="B19" s="18"/>
      <c r="C19" s="27"/>
      <c r="D19" s="32"/>
      <c r="E19" s="137">
        <f>E13-E18</f>
        <v>11960</v>
      </c>
      <c r="F19" s="107"/>
      <c r="G19" s="137">
        <f>G13-G18</f>
        <v>-22346</v>
      </c>
      <c r="H19" s="107"/>
      <c r="I19" s="137">
        <f>I13-I18</f>
        <v>8416</v>
      </c>
      <c r="J19" s="107"/>
      <c r="K19" s="137">
        <f>K13-K18</f>
        <v>-26280</v>
      </c>
      <c r="N19" s="57"/>
      <c r="O19" s="57"/>
      <c r="P19" s="57"/>
      <c r="Q19" s="57"/>
      <c r="R19" s="24"/>
    </row>
    <row r="20" spans="1:18" ht="23.7" customHeight="1">
      <c r="A20" s="2" t="s">
        <v>111</v>
      </c>
      <c r="C20" s="42"/>
      <c r="D20" s="32"/>
      <c r="E20" s="130">
        <v>-7956</v>
      </c>
      <c r="F20" s="107"/>
      <c r="G20" s="130">
        <v>-7465</v>
      </c>
      <c r="H20" s="107"/>
      <c r="I20" s="138">
        <v>-7871</v>
      </c>
      <c r="J20" s="107"/>
      <c r="K20" s="130">
        <v>-7457</v>
      </c>
      <c r="N20" s="57"/>
      <c r="O20" s="57"/>
      <c r="P20" s="57"/>
      <c r="Q20" s="57"/>
      <c r="R20" s="24"/>
    </row>
    <row r="21" spans="1:18" ht="23.7" customHeight="1">
      <c r="A21" s="41" t="s">
        <v>171</v>
      </c>
      <c r="C21" s="27"/>
      <c r="D21" s="32"/>
      <c r="E21" s="132">
        <f>SUM(E19:E20)</f>
        <v>4004</v>
      </c>
      <c r="F21" s="107"/>
      <c r="G21" s="132">
        <f>SUM(G19:G20)</f>
        <v>-29811</v>
      </c>
      <c r="H21" s="107"/>
      <c r="I21" s="132">
        <f>SUM(I19:I20)</f>
        <v>545</v>
      </c>
      <c r="J21" s="107"/>
      <c r="K21" s="132">
        <f>SUM(K19:K20)</f>
        <v>-33737</v>
      </c>
      <c r="N21" s="57"/>
      <c r="O21" s="57"/>
      <c r="P21" s="57"/>
      <c r="Q21" s="57"/>
      <c r="R21" s="24"/>
    </row>
    <row r="22" spans="1:18" ht="23.7" customHeight="1">
      <c r="A22" s="2" t="s">
        <v>147</v>
      </c>
      <c r="C22" s="27" t="s">
        <v>173</v>
      </c>
      <c r="D22" s="32"/>
      <c r="E22" s="135">
        <v>-785</v>
      </c>
      <c r="F22" s="107"/>
      <c r="G22" s="132">
        <v>2902</v>
      </c>
      <c r="H22" s="107"/>
      <c r="I22" s="135">
        <v>1318</v>
      </c>
      <c r="J22" s="107"/>
      <c r="K22" s="132">
        <v>2889</v>
      </c>
      <c r="N22" s="57"/>
      <c r="O22" s="57"/>
      <c r="P22" s="57"/>
      <c r="Q22" s="57"/>
      <c r="R22" s="24"/>
    </row>
    <row r="23" spans="1:18" ht="23.7" customHeight="1">
      <c r="A23" s="18" t="s">
        <v>172</v>
      </c>
      <c r="C23" s="27"/>
      <c r="D23" s="32"/>
      <c r="E23" s="88">
        <f>SUM(E21:E22)</f>
        <v>3219</v>
      </c>
      <c r="F23" s="107"/>
      <c r="G23" s="136">
        <f>SUM(G21:G22)</f>
        <v>-26909</v>
      </c>
      <c r="H23" s="107"/>
      <c r="I23" s="136">
        <f>SUM(I21:I22)</f>
        <v>1863</v>
      </c>
      <c r="J23" s="107"/>
      <c r="K23" s="136">
        <f>SUM(K21:K22)</f>
        <v>-30848</v>
      </c>
      <c r="N23" s="57"/>
      <c r="O23" s="57"/>
      <c r="P23" s="57"/>
      <c r="Q23" s="57"/>
      <c r="R23" s="24"/>
    </row>
    <row r="24" spans="1:18" ht="23.7" customHeight="1">
      <c r="A24" s="18"/>
      <c r="C24" s="27"/>
      <c r="D24" s="32"/>
      <c r="E24" s="139"/>
      <c r="F24" s="107"/>
      <c r="G24" s="140"/>
      <c r="H24" s="107"/>
      <c r="I24" s="139"/>
      <c r="J24" s="67"/>
      <c r="K24" s="140"/>
      <c r="N24" s="57"/>
      <c r="O24" s="57"/>
      <c r="P24" s="57"/>
      <c r="Q24" s="57"/>
    </row>
    <row r="25" spans="1:18" ht="23.7" customHeight="1">
      <c r="A25" s="18" t="s">
        <v>62</v>
      </c>
      <c r="C25" s="27"/>
      <c r="D25" s="32"/>
      <c r="E25" s="141">
        <v>0</v>
      </c>
      <c r="F25" s="107"/>
      <c r="G25" s="127">
        <v>0</v>
      </c>
      <c r="H25" s="107"/>
      <c r="I25" s="141">
        <v>0</v>
      </c>
      <c r="J25" s="67"/>
      <c r="K25" s="127">
        <v>0</v>
      </c>
      <c r="N25" s="57"/>
      <c r="O25" s="57"/>
      <c r="P25" s="57"/>
      <c r="Q25" s="57"/>
    </row>
    <row r="26" spans="1:18" ht="23.7" customHeight="1">
      <c r="A26" s="18"/>
      <c r="C26" s="27"/>
      <c r="D26" s="32"/>
      <c r="E26" s="139"/>
      <c r="F26" s="107"/>
      <c r="G26" s="140"/>
      <c r="H26" s="107"/>
      <c r="I26" s="139"/>
      <c r="J26" s="67"/>
      <c r="K26" s="140"/>
      <c r="N26" s="57"/>
      <c r="O26" s="57"/>
      <c r="P26" s="57"/>
      <c r="Q26" s="57"/>
    </row>
    <row r="27" spans="1:18" ht="23.7" customHeight="1" thickBot="1">
      <c r="A27" s="18" t="s">
        <v>174</v>
      </c>
      <c r="C27" s="27"/>
      <c r="D27" s="32"/>
      <c r="E27" s="142">
        <f>SUM(E23:E25)</f>
        <v>3219</v>
      </c>
      <c r="F27" s="107"/>
      <c r="G27" s="114">
        <f>SUM(G23:G25)</f>
        <v>-26909</v>
      </c>
      <c r="H27" s="107"/>
      <c r="I27" s="142">
        <f>SUM(I23:I25)</f>
        <v>1863</v>
      </c>
      <c r="J27" s="67"/>
      <c r="K27" s="114">
        <f>SUM(K23:K25)</f>
        <v>-30848</v>
      </c>
      <c r="N27" s="57"/>
      <c r="O27" s="57"/>
      <c r="P27" s="57"/>
      <c r="Q27" s="57"/>
    </row>
    <row r="28" spans="1:18" ht="23.7" customHeight="1" thickTop="1">
      <c r="A28" s="18"/>
      <c r="C28" s="27"/>
      <c r="D28" s="32"/>
      <c r="E28" s="43"/>
      <c r="F28" s="34"/>
      <c r="G28" s="20"/>
      <c r="H28" s="34"/>
      <c r="I28" s="43"/>
      <c r="J28" s="24"/>
      <c r="K28" s="20"/>
    </row>
    <row r="29" spans="1:18" ht="23.7" customHeight="1">
      <c r="A29" s="18" t="s">
        <v>141</v>
      </c>
      <c r="C29" s="44">
        <v>19</v>
      </c>
      <c r="D29" s="14"/>
      <c r="E29" s="34"/>
      <c r="F29" s="34"/>
      <c r="H29" s="34"/>
      <c r="I29" s="34"/>
    </row>
    <row r="30" spans="1:18" ht="23.7" customHeight="1">
      <c r="A30" s="2" t="s">
        <v>175</v>
      </c>
      <c r="C30" s="45"/>
      <c r="D30" s="14"/>
    </row>
    <row r="31" spans="1:18" ht="23.7" customHeight="1" thickBot="1">
      <c r="A31" s="2" t="s">
        <v>176</v>
      </c>
      <c r="C31" s="45"/>
      <c r="D31" s="14"/>
      <c r="E31" s="155">
        <f>E23/E32</f>
        <v>7.2674976463602686E-3</v>
      </c>
      <c r="F31" s="143"/>
      <c r="G31" s="156">
        <f>G23/G32</f>
        <v>-6.0752126177666496E-2</v>
      </c>
      <c r="H31" s="143"/>
      <c r="I31" s="156">
        <f>I23/I32</f>
        <v>4.2060727291609755E-3</v>
      </c>
      <c r="J31" s="144"/>
      <c r="K31" s="156">
        <f>K23/K32</f>
        <v>-6.9645159178291879E-2</v>
      </c>
    </row>
    <row r="32" spans="1:18" ht="23.7" customHeight="1" thickTop="1" thickBot="1">
      <c r="A32" s="2" t="s">
        <v>100</v>
      </c>
      <c r="C32" s="45"/>
      <c r="D32" s="14"/>
      <c r="E32" s="142">
        <v>442931</v>
      </c>
      <c r="F32" s="107"/>
      <c r="G32" s="142">
        <v>442931</v>
      </c>
      <c r="H32" s="107"/>
      <c r="I32" s="142">
        <v>442931</v>
      </c>
      <c r="J32" s="107"/>
      <c r="K32" s="142">
        <v>442931</v>
      </c>
    </row>
    <row r="33" spans="1:7" ht="23.7" customHeight="1" thickTop="1">
      <c r="C33" s="45"/>
      <c r="D33" s="14"/>
      <c r="E33" s="45"/>
      <c r="G33" s="45"/>
    </row>
    <row r="34" spans="1:7" ht="23.7" customHeight="1">
      <c r="A34" s="2" t="s">
        <v>21</v>
      </c>
      <c r="C34" s="33"/>
      <c r="D34" s="35"/>
      <c r="E34" s="33"/>
      <c r="G34" s="33"/>
    </row>
    <row r="35" spans="1:7" ht="23.7" customHeight="1">
      <c r="C35" s="33"/>
      <c r="D35" s="32"/>
      <c r="E35" s="33"/>
      <c r="G35" s="33"/>
    </row>
  </sheetData>
  <mergeCells count="2">
    <mergeCell ref="I6:K6"/>
    <mergeCell ref="E6:G6"/>
  </mergeCells>
  <printOptions horizontalCentered="1"/>
  <pageMargins left="0.78740157480314965" right="0.39370078740157483" top="0.78740157480314965" bottom="0.19685039370078741" header="0.19685039370078741" footer="0.19685039370078741"/>
  <pageSetup paperSize="9" scale="77" firstPageNumber="2" fitToHeight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showGridLines="0" view="pageBreakPreview" topLeftCell="A16" zoomScale="85" zoomScaleNormal="85" zoomScaleSheetLayoutView="85" workbookViewId="0">
      <selection activeCell="E22" sqref="E22"/>
    </sheetView>
  </sheetViews>
  <sheetFormatPr defaultColWidth="9.125" defaultRowHeight="24" customHeight="1"/>
  <cols>
    <col min="1" max="1" width="54.625" style="2" customWidth="1"/>
    <col min="2" max="2" width="1.875" style="2" customWidth="1"/>
    <col min="3" max="3" width="21.375" style="3" customWidth="1"/>
    <col min="4" max="4" width="1.75" style="4" customWidth="1"/>
    <col min="5" max="5" width="21.375" style="3" customWidth="1"/>
    <col min="6" max="6" width="1.75" style="3" customWidth="1"/>
    <col min="7" max="7" width="21.375" style="3" customWidth="1"/>
    <col min="8" max="8" width="1.75" style="4" customWidth="1"/>
    <col min="9" max="9" width="21.375" style="4" customWidth="1"/>
    <col min="10" max="10" width="1.75" style="4" customWidth="1"/>
    <col min="11" max="11" width="21.375" style="2" customWidth="1"/>
    <col min="12" max="12" width="0.125" style="2" customWidth="1"/>
    <col min="13" max="13" width="9.125" style="2"/>
    <col min="14" max="14" width="12" style="2" bestFit="1" customWidth="1"/>
    <col min="15" max="15" width="9.125" style="2"/>
    <col min="16" max="16" width="13.375" style="2" bestFit="1" customWidth="1"/>
    <col min="17" max="16384" width="9.125" style="2"/>
  </cols>
  <sheetData>
    <row r="1" spans="1:14" ht="24" customHeight="1">
      <c r="K1" s="5" t="s">
        <v>46</v>
      </c>
    </row>
    <row r="2" spans="1:14" ht="24" customHeight="1">
      <c r="A2" s="1" t="s">
        <v>91</v>
      </c>
      <c r="B2" s="1"/>
      <c r="C2" s="6"/>
      <c r="D2" s="7"/>
      <c r="E2" s="6"/>
      <c r="F2" s="6"/>
      <c r="G2" s="6"/>
      <c r="H2" s="7"/>
      <c r="I2" s="7"/>
      <c r="J2" s="7"/>
    </row>
    <row r="3" spans="1:14" ht="24" customHeight="1">
      <c r="A3" s="1" t="s">
        <v>135</v>
      </c>
      <c r="B3" s="1"/>
      <c r="C3" s="1"/>
      <c r="D3" s="1"/>
      <c r="E3" s="1"/>
      <c r="F3" s="1"/>
      <c r="G3" s="1"/>
      <c r="H3" s="1"/>
      <c r="I3" s="1"/>
      <c r="J3" s="1"/>
      <c r="L3" s="8"/>
    </row>
    <row r="4" spans="1:14" ht="24" customHeight="1">
      <c r="A4" s="9" t="s">
        <v>156</v>
      </c>
      <c r="B4" s="10"/>
      <c r="C4" s="10"/>
      <c r="D4" s="10"/>
      <c r="E4" s="10"/>
      <c r="F4" s="10"/>
      <c r="G4" s="10"/>
      <c r="H4" s="10"/>
      <c r="I4" s="10"/>
      <c r="J4" s="10"/>
      <c r="L4" s="8"/>
    </row>
    <row r="5" spans="1:14" ht="24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 t="s">
        <v>45</v>
      </c>
      <c r="L5" s="11"/>
    </row>
    <row r="6" spans="1:14" ht="24" customHeight="1">
      <c r="A6" s="11"/>
      <c r="B6" s="11"/>
      <c r="C6" s="164" t="s">
        <v>81</v>
      </c>
      <c r="D6" s="164"/>
      <c r="E6" s="164"/>
      <c r="F6" s="164"/>
      <c r="G6" s="164"/>
      <c r="H6" s="164"/>
      <c r="I6" s="164"/>
      <c r="J6" s="164"/>
      <c r="K6" s="164"/>
      <c r="L6" s="11"/>
    </row>
    <row r="7" spans="1:14" ht="24" customHeight="1">
      <c r="C7" s="12" t="s">
        <v>80</v>
      </c>
      <c r="D7" s="13"/>
      <c r="E7" s="14"/>
      <c r="F7" s="14"/>
      <c r="G7" s="163" t="s">
        <v>139</v>
      </c>
      <c r="H7" s="163"/>
      <c r="I7" s="163"/>
      <c r="J7" s="13"/>
      <c r="K7" s="12"/>
      <c r="L7" s="4"/>
    </row>
    <row r="8" spans="1:14" ht="24" customHeight="1">
      <c r="C8" s="12" t="s">
        <v>58</v>
      </c>
      <c r="D8" s="13"/>
      <c r="E8" s="12" t="s">
        <v>52</v>
      </c>
      <c r="F8" s="12"/>
      <c r="G8" s="12" t="s">
        <v>33</v>
      </c>
      <c r="H8" s="13"/>
      <c r="I8" s="12"/>
      <c r="J8" s="13"/>
      <c r="K8" s="15" t="s">
        <v>10</v>
      </c>
      <c r="L8" s="4"/>
    </row>
    <row r="9" spans="1:14" ht="24" customHeight="1">
      <c r="C9" s="56" t="s">
        <v>57</v>
      </c>
      <c r="D9" s="13"/>
      <c r="E9" s="56" t="s">
        <v>53</v>
      </c>
      <c r="F9" s="13"/>
      <c r="G9" s="56" t="s">
        <v>34</v>
      </c>
      <c r="H9" s="13"/>
      <c r="I9" s="56" t="s">
        <v>30</v>
      </c>
      <c r="J9" s="16"/>
      <c r="K9" s="17" t="s">
        <v>18</v>
      </c>
      <c r="L9" s="4"/>
    </row>
    <row r="10" spans="1:14" ht="24" customHeight="1">
      <c r="A10" s="18" t="s">
        <v>128</v>
      </c>
      <c r="C10" s="140">
        <v>442931</v>
      </c>
      <c r="D10" s="140"/>
      <c r="E10" s="140">
        <v>519409</v>
      </c>
      <c r="F10" s="140"/>
      <c r="G10" s="140">
        <v>30000</v>
      </c>
      <c r="H10" s="140"/>
      <c r="I10" s="140">
        <v>-1524</v>
      </c>
      <c r="J10" s="140"/>
      <c r="K10" s="140">
        <f>SUM(C10:I10)</f>
        <v>990816</v>
      </c>
      <c r="L10" s="4"/>
    </row>
    <row r="11" spans="1:14" ht="24" customHeight="1">
      <c r="A11" s="2" t="s">
        <v>124</v>
      </c>
      <c r="C11" s="145">
        <v>0</v>
      </c>
      <c r="D11" s="140"/>
      <c r="E11" s="145">
        <v>0</v>
      </c>
      <c r="F11" s="140"/>
      <c r="G11" s="145">
        <v>0</v>
      </c>
      <c r="H11" s="140"/>
      <c r="I11" s="145">
        <v>-26909</v>
      </c>
      <c r="J11" s="140"/>
      <c r="K11" s="145">
        <f>SUM(C11:I11)</f>
        <v>-26909</v>
      </c>
      <c r="L11" s="21"/>
    </row>
    <row r="12" spans="1:14" ht="24" customHeight="1">
      <c r="A12" s="2" t="s">
        <v>93</v>
      </c>
      <c r="C12" s="146">
        <v>0</v>
      </c>
      <c r="D12" s="140"/>
      <c r="E12" s="146">
        <v>0</v>
      </c>
      <c r="F12" s="140"/>
      <c r="G12" s="146">
        <v>0</v>
      </c>
      <c r="H12" s="140"/>
      <c r="I12" s="146">
        <v>0</v>
      </c>
      <c r="J12" s="140"/>
      <c r="K12" s="146">
        <f>SUM(C12:I12)</f>
        <v>0</v>
      </c>
      <c r="L12" s="21"/>
    </row>
    <row r="13" spans="1:14" ht="24" customHeight="1">
      <c r="A13" s="2" t="s">
        <v>47</v>
      </c>
      <c r="C13" s="140">
        <f>SUM(C11:C12)</f>
        <v>0</v>
      </c>
      <c r="D13" s="140"/>
      <c r="E13" s="140">
        <f>SUM(E11:E12)</f>
        <v>0</v>
      </c>
      <c r="F13" s="140"/>
      <c r="G13" s="140">
        <f>SUM(G11:G12)</f>
        <v>0</v>
      </c>
      <c r="H13" s="140"/>
      <c r="I13" s="140">
        <f>SUM(I11:I12)</f>
        <v>-26909</v>
      </c>
      <c r="J13" s="140"/>
      <c r="K13" s="140">
        <f>SUM(C13:I13)</f>
        <v>-26909</v>
      </c>
      <c r="L13" s="21"/>
    </row>
    <row r="14" spans="1:14" ht="24" customHeight="1" thickBot="1">
      <c r="A14" s="18" t="s">
        <v>157</v>
      </c>
      <c r="B14" s="18"/>
      <c r="C14" s="147">
        <f>SUM(C10:C13)-C13</f>
        <v>442931</v>
      </c>
      <c r="D14" s="140"/>
      <c r="E14" s="147">
        <f>SUM(E10:E13)-E13</f>
        <v>519409</v>
      </c>
      <c r="F14" s="140"/>
      <c r="G14" s="147">
        <f>SUM(G10:G13)-G13</f>
        <v>30000</v>
      </c>
      <c r="H14" s="140"/>
      <c r="I14" s="147">
        <f>SUM(I10:I13)-I13</f>
        <v>-28433</v>
      </c>
      <c r="J14" s="140"/>
      <c r="K14" s="147">
        <f>SUM(K10:K13)-K13</f>
        <v>963907</v>
      </c>
      <c r="L14" s="21"/>
    </row>
    <row r="15" spans="1:14" ht="24" customHeight="1" thickTop="1">
      <c r="C15" s="140"/>
      <c r="D15" s="140"/>
      <c r="E15" s="140"/>
      <c r="F15" s="140"/>
      <c r="G15" s="140"/>
      <c r="H15" s="140"/>
      <c r="I15" s="140"/>
      <c r="J15" s="140"/>
      <c r="K15" s="140"/>
      <c r="L15" s="4"/>
    </row>
    <row r="16" spans="1:14" ht="24" customHeight="1">
      <c r="A16" s="18" t="s">
        <v>158</v>
      </c>
      <c r="C16" s="140">
        <v>442931</v>
      </c>
      <c r="D16" s="140"/>
      <c r="E16" s="140">
        <v>519409</v>
      </c>
      <c r="F16" s="140"/>
      <c r="G16" s="140">
        <v>30000</v>
      </c>
      <c r="H16" s="140"/>
      <c r="I16" s="140">
        <v>-451384</v>
      </c>
      <c r="J16" s="140"/>
      <c r="K16" s="140">
        <f>SUM(C16:I16)</f>
        <v>540956</v>
      </c>
      <c r="L16" s="4"/>
      <c r="N16" s="22"/>
    </row>
    <row r="17" spans="1:16" ht="24" customHeight="1">
      <c r="A17" s="2" t="s">
        <v>177</v>
      </c>
      <c r="C17" s="145">
        <v>0</v>
      </c>
      <c r="D17" s="140"/>
      <c r="E17" s="145">
        <v>0</v>
      </c>
      <c r="F17" s="140"/>
      <c r="G17" s="145">
        <v>0</v>
      </c>
      <c r="H17" s="140"/>
      <c r="I17" s="145">
        <f>PL!E27</f>
        <v>3219</v>
      </c>
      <c r="J17" s="140"/>
      <c r="K17" s="145">
        <f>SUM(C17:I17)</f>
        <v>3219</v>
      </c>
      <c r="L17" s="21"/>
    </row>
    <row r="18" spans="1:16" ht="24" customHeight="1">
      <c r="A18" s="2" t="s">
        <v>93</v>
      </c>
      <c r="C18" s="146">
        <v>0</v>
      </c>
      <c r="D18" s="140"/>
      <c r="E18" s="146">
        <v>0</v>
      </c>
      <c r="F18" s="140"/>
      <c r="G18" s="146">
        <v>0</v>
      </c>
      <c r="H18" s="140"/>
      <c r="I18" s="146">
        <v>0</v>
      </c>
      <c r="J18" s="140"/>
      <c r="K18" s="146">
        <f>SUM(C18:I18)</f>
        <v>0</v>
      </c>
      <c r="L18" s="21"/>
    </row>
    <row r="19" spans="1:16" ht="24" customHeight="1">
      <c r="A19" s="2" t="s">
        <v>47</v>
      </c>
      <c r="C19" s="140">
        <f>SUM(C17:C18)</f>
        <v>0</v>
      </c>
      <c r="D19" s="140"/>
      <c r="E19" s="140">
        <f>SUM(E17:E18)</f>
        <v>0</v>
      </c>
      <c r="F19" s="140"/>
      <c r="G19" s="140">
        <f>SUM(G17:G18)</f>
        <v>0</v>
      </c>
      <c r="H19" s="140"/>
      <c r="I19" s="140">
        <f>SUM(I17:I18)</f>
        <v>3219</v>
      </c>
      <c r="J19" s="140"/>
      <c r="K19" s="140">
        <f>SUM(C19:I19)</f>
        <v>3219</v>
      </c>
      <c r="L19" s="21"/>
    </row>
    <row r="20" spans="1:16" ht="24" customHeight="1" thickBot="1">
      <c r="A20" s="18" t="s">
        <v>159</v>
      </c>
      <c r="B20" s="18"/>
      <c r="C20" s="147">
        <f>SUM(C16:C19)-C19</f>
        <v>442931</v>
      </c>
      <c r="D20" s="140"/>
      <c r="E20" s="147">
        <f>SUM(E16:E19)-E19</f>
        <v>519409</v>
      </c>
      <c r="F20" s="140"/>
      <c r="G20" s="147">
        <f>SUM(G16:G19)-G19</f>
        <v>30000</v>
      </c>
      <c r="H20" s="140"/>
      <c r="I20" s="147">
        <f>SUM(I16:I19)-I19</f>
        <v>-448165</v>
      </c>
      <c r="J20" s="140"/>
      <c r="K20" s="147">
        <f>SUM(K16:K19)-K19</f>
        <v>544175</v>
      </c>
      <c r="L20" s="21"/>
      <c r="P20" s="3"/>
    </row>
    <row r="21" spans="1:16" ht="24" customHeight="1" thickTop="1">
      <c r="C21" s="19">
        <f>SUM(C20-BS!I96)</f>
        <v>0</v>
      </c>
      <c r="D21" s="19"/>
      <c r="E21" s="19">
        <f>SUM(E20-BS!I97)</f>
        <v>0</v>
      </c>
      <c r="F21" s="19"/>
      <c r="G21" s="19">
        <f>SUM(G20-BS!I99)</f>
        <v>0</v>
      </c>
      <c r="H21" s="19"/>
      <c r="I21" s="19">
        <f>SUM(I20-BS!I100)</f>
        <v>0</v>
      </c>
      <c r="J21" s="19"/>
      <c r="K21" s="19">
        <f>SUM(K20-BS!I101)</f>
        <v>0</v>
      </c>
      <c r="L21" s="4"/>
    </row>
    <row r="22" spans="1:16" ht="24" customHeight="1">
      <c r="A22" s="2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4"/>
    </row>
    <row r="23" spans="1:16" ht="24" customHeight="1">
      <c r="C23" s="19"/>
      <c r="D23" s="19"/>
      <c r="E23" s="19"/>
      <c r="F23" s="19"/>
      <c r="G23" s="19"/>
      <c r="H23" s="19"/>
      <c r="I23" s="19"/>
      <c r="J23" s="19"/>
      <c r="K23" s="19"/>
      <c r="L23" s="4"/>
    </row>
    <row r="24" spans="1:16" ht="24" customHeight="1">
      <c r="C24" s="19"/>
      <c r="D24" s="19"/>
      <c r="E24" s="19"/>
      <c r="F24" s="19"/>
      <c r="G24" s="19"/>
      <c r="H24" s="19"/>
      <c r="I24" s="19"/>
      <c r="J24" s="19"/>
      <c r="K24" s="19"/>
      <c r="L24" s="4"/>
    </row>
    <row r="25" spans="1:16" ht="24" customHeight="1">
      <c r="C25" s="23">
        <f>BS!I96-'SE-Conso'!C20</f>
        <v>0</v>
      </c>
      <c r="E25" s="3">
        <f>BS!I97-'SE-Conso'!E20</f>
        <v>0</v>
      </c>
      <c r="G25" s="3">
        <f>BS!I99-'SE-Conso'!G20</f>
        <v>0</v>
      </c>
      <c r="I25" s="4">
        <f>BS!I100-'SE-Conso'!I20</f>
        <v>0</v>
      </c>
    </row>
    <row r="27" spans="1:16" ht="24" customHeight="1">
      <c r="K27" s="24"/>
    </row>
  </sheetData>
  <mergeCells count="2">
    <mergeCell ref="G7:I7"/>
    <mergeCell ref="C6:K6"/>
  </mergeCells>
  <printOptions horizontalCentered="1"/>
  <pageMargins left="0.39370078740157483" right="0.78740157480314965" top="0.98425196850393704" bottom="0.19685039370078741" header="0.19685039370078741" footer="0.19685039370078741"/>
  <pageSetup paperSize="9" scale="85" firstPageNumber="2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7"/>
  <sheetViews>
    <sheetView showGridLines="0" view="pageBreakPreview" topLeftCell="A13" zoomScale="85" zoomScaleNormal="145" zoomScaleSheetLayoutView="85" workbookViewId="0">
      <selection activeCell="E23" sqref="E23"/>
    </sheetView>
  </sheetViews>
  <sheetFormatPr defaultColWidth="9.125" defaultRowHeight="23.4"/>
  <cols>
    <col min="1" max="1" width="60" style="2" customWidth="1"/>
    <col min="2" max="2" width="1.875" style="2" customWidth="1"/>
    <col min="3" max="3" width="20.875" style="3" customWidth="1"/>
    <col min="4" max="4" width="1.875" style="4" customWidth="1"/>
    <col min="5" max="5" width="20.875" style="3" customWidth="1"/>
    <col min="6" max="6" width="1.875" style="3" customWidth="1"/>
    <col min="7" max="7" width="20.875" style="3" customWidth="1"/>
    <col min="8" max="8" width="1.625" style="4" customWidth="1"/>
    <col min="9" max="9" width="20.875" style="4" customWidth="1"/>
    <col min="10" max="10" width="1.875" style="4" customWidth="1"/>
    <col min="11" max="11" width="20.875" style="2" customWidth="1"/>
    <col min="12" max="12" width="0.125" style="2" customWidth="1"/>
    <col min="13" max="13" width="9.125" style="2"/>
    <col min="14" max="14" width="12" style="2" bestFit="1" customWidth="1"/>
    <col min="15" max="16384" width="9.125" style="2"/>
  </cols>
  <sheetData>
    <row r="1" spans="1:14">
      <c r="K1" s="5" t="s">
        <v>46</v>
      </c>
    </row>
    <row r="2" spans="1:14">
      <c r="A2" s="1" t="s">
        <v>91</v>
      </c>
      <c r="B2" s="1"/>
      <c r="C2" s="6"/>
      <c r="D2" s="7"/>
      <c r="E2" s="6"/>
      <c r="F2" s="6"/>
      <c r="G2" s="6"/>
      <c r="H2" s="7"/>
      <c r="I2" s="7"/>
      <c r="J2" s="7"/>
    </row>
    <row r="3" spans="1:14">
      <c r="A3" s="1" t="s">
        <v>136</v>
      </c>
      <c r="B3" s="1"/>
      <c r="C3" s="1"/>
      <c r="D3" s="1"/>
      <c r="E3" s="1"/>
      <c r="F3" s="1"/>
      <c r="G3" s="1"/>
      <c r="H3" s="1"/>
      <c r="I3" s="1"/>
      <c r="J3" s="1"/>
      <c r="L3" s="8"/>
    </row>
    <row r="4" spans="1:14">
      <c r="A4" s="9" t="s">
        <v>156</v>
      </c>
      <c r="B4" s="10"/>
      <c r="C4" s="10"/>
      <c r="D4" s="10"/>
      <c r="E4" s="10"/>
      <c r="F4" s="10"/>
      <c r="G4" s="10"/>
      <c r="H4" s="10"/>
      <c r="I4" s="10"/>
      <c r="J4" s="10"/>
      <c r="L4" s="8"/>
    </row>
    <row r="5" spans="1:14">
      <c r="A5" s="11"/>
      <c r="B5" s="11"/>
      <c r="C5" s="11"/>
      <c r="D5" s="11"/>
      <c r="E5" s="11"/>
      <c r="F5" s="11"/>
      <c r="G5" s="11"/>
      <c r="H5" s="11"/>
      <c r="I5" s="11"/>
      <c r="J5" s="11"/>
      <c r="K5" s="11" t="s">
        <v>45</v>
      </c>
      <c r="L5" s="11"/>
    </row>
    <row r="6" spans="1:14">
      <c r="A6" s="11"/>
      <c r="B6" s="11"/>
      <c r="C6" s="164" t="s">
        <v>82</v>
      </c>
      <c r="D6" s="164"/>
      <c r="E6" s="164"/>
      <c r="F6" s="164"/>
      <c r="G6" s="164"/>
      <c r="H6" s="164"/>
      <c r="I6" s="164"/>
      <c r="J6" s="164"/>
      <c r="K6" s="164"/>
      <c r="L6" s="11"/>
    </row>
    <row r="7" spans="1:14">
      <c r="C7" s="12" t="s">
        <v>80</v>
      </c>
      <c r="D7" s="13"/>
      <c r="E7" s="14"/>
      <c r="F7" s="14"/>
      <c r="G7" s="163" t="s">
        <v>139</v>
      </c>
      <c r="H7" s="163"/>
      <c r="I7" s="163"/>
      <c r="J7" s="13"/>
      <c r="K7" s="12"/>
      <c r="L7" s="4"/>
    </row>
    <row r="8" spans="1:14">
      <c r="C8" s="12" t="s">
        <v>58</v>
      </c>
      <c r="D8" s="13"/>
      <c r="E8" s="12" t="s">
        <v>52</v>
      </c>
      <c r="F8" s="12"/>
      <c r="G8" s="12" t="s">
        <v>33</v>
      </c>
      <c r="H8" s="13"/>
      <c r="I8" s="12"/>
      <c r="J8" s="13"/>
      <c r="K8" s="15" t="s">
        <v>10</v>
      </c>
      <c r="L8" s="4"/>
    </row>
    <row r="9" spans="1:14">
      <c r="C9" s="56" t="s">
        <v>57</v>
      </c>
      <c r="D9" s="13"/>
      <c r="E9" s="56" t="s">
        <v>53</v>
      </c>
      <c r="F9" s="13"/>
      <c r="G9" s="56" t="s">
        <v>34</v>
      </c>
      <c r="H9" s="13"/>
      <c r="I9" s="56" t="s">
        <v>30</v>
      </c>
      <c r="J9" s="16"/>
      <c r="K9" s="17" t="s">
        <v>18</v>
      </c>
      <c r="L9" s="4"/>
    </row>
    <row r="10" spans="1:14">
      <c r="A10" s="18" t="s">
        <v>128</v>
      </c>
      <c r="C10" s="140">
        <v>442931</v>
      </c>
      <c r="D10" s="140"/>
      <c r="E10" s="140">
        <v>519409</v>
      </c>
      <c r="F10" s="140"/>
      <c r="G10" s="140">
        <v>30000</v>
      </c>
      <c r="H10" s="140"/>
      <c r="I10" s="140">
        <v>-13123</v>
      </c>
      <c r="J10" s="140"/>
      <c r="K10" s="140">
        <f>SUM(C10:I10)</f>
        <v>979217</v>
      </c>
      <c r="L10" s="4"/>
    </row>
    <row r="11" spans="1:14">
      <c r="A11" s="2" t="s">
        <v>124</v>
      </c>
      <c r="C11" s="145">
        <v>0</v>
      </c>
      <c r="D11" s="140"/>
      <c r="E11" s="145">
        <v>0</v>
      </c>
      <c r="F11" s="140"/>
      <c r="G11" s="145">
        <v>0</v>
      </c>
      <c r="H11" s="140"/>
      <c r="I11" s="145">
        <v>-30848</v>
      </c>
      <c r="J11" s="140"/>
      <c r="K11" s="145">
        <f>SUM(C11:I11)</f>
        <v>-30848</v>
      </c>
      <c r="L11" s="21"/>
      <c r="N11" s="25"/>
    </row>
    <row r="12" spans="1:14">
      <c r="A12" s="2" t="s">
        <v>93</v>
      </c>
      <c r="C12" s="146">
        <v>0</v>
      </c>
      <c r="D12" s="140"/>
      <c r="E12" s="146">
        <v>0</v>
      </c>
      <c r="F12" s="140"/>
      <c r="G12" s="146">
        <v>0</v>
      </c>
      <c r="H12" s="140"/>
      <c r="I12" s="146">
        <v>0</v>
      </c>
      <c r="J12" s="140"/>
      <c r="K12" s="146">
        <f>SUM(C12:I12)</f>
        <v>0</v>
      </c>
      <c r="L12" s="21"/>
      <c r="N12" s="25"/>
    </row>
    <row r="13" spans="1:14">
      <c r="A13" s="2" t="s">
        <v>47</v>
      </c>
      <c r="C13" s="140">
        <f>SUM(C11:C12)</f>
        <v>0</v>
      </c>
      <c r="D13" s="140"/>
      <c r="E13" s="140">
        <f>SUM(E11:E12)</f>
        <v>0</v>
      </c>
      <c r="F13" s="140"/>
      <c r="G13" s="140">
        <f>SUM(G11:G12)</f>
        <v>0</v>
      </c>
      <c r="H13" s="140"/>
      <c r="I13" s="140">
        <f>SUM(I11:I12)</f>
        <v>-30848</v>
      </c>
      <c r="J13" s="140"/>
      <c r="K13" s="140">
        <f>SUM(K11:K12)</f>
        <v>-30848</v>
      </c>
      <c r="L13" s="21"/>
      <c r="N13" s="25"/>
    </row>
    <row r="14" spans="1:14" ht="24" thickBot="1">
      <c r="A14" s="18" t="s">
        <v>157</v>
      </c>
      <c r="B14" s="18"/>
      <c r="C14" s="147">
        <f>SUM(C10:C13)-C13</f>
        <v>442931</v>
      </c>
      <c r="D14" s="140"/>
      <c r="E14" s="147">
        <f>SUM(E10:E13)-E13</f>
        <v>519409</v>
      </c>
      <c r="F14" s="140"/>
      <c r="G14" s="147">
        <f>SUM(G10:G13)-G13</f>
        <v>30000</v>
      </c>
      <c r="H14" s="140"/>
      <c r="I14" s="147">
        <f>SUM(I10:I13)-I13</f>
        <v>-43971</v>
      </c>
      <c r="J14" s="140"/>
      <c r="K14" s="147">
        <f>SUM(K10:K13)-K13</f>
        <v>948369</v>
      </c>
      <c r="L14" s="21"/>
      <c r="N14" s="23"/>
    </row>
    <row r="15" spans="1:14" ht="24" thickTop="1">
      <c r="C15" s="140"/>
      <c r="D15" s="140"/>
      <c r="E15" s="140"/>
      <c r="F15" s="140"/>
      <c r="G15" s="140"/>
      <c r="H15" s="140"/>
      <c r="I15" s="140"/>
      <c r="J15" s="148"/>
      <c r="K15" s="140"/>
      <c r="L15" s="4"/>
    </row>
    <row r="16" spans="1:14">
      <c r="A16" s="18" t="s">
        <v>158</v>
      </c>
      <c r="C16" s="140">
        <v>442931</v>
      </c>
      <c r="D16" s="140"/>
      <c r="E16" s="140">
        <v>519409</v>
      </c>
      <c r="F16" s="140"/>
      <c r="G16" s="140">
        <v>30000</v>
      </c>
      <c r="H16" s="140"/>
      <c r="I16" s="140">
        <v>-478304</v>
      </c>
      <c r="J16" s="140"/>
      <c r="K16" s="140">
        <f>SUM(C16:I16)</f>
        <v>514036</v>
      </c>
      <c r="L16" s="4"/>
      <c r="N16" s="22"/>
    </row>
    <row r="17" spans="1:15">
      <c r="A17" s="2" t="s">
        <v>177</v>
      </c>
      <c r="C17" s="145">
        <v>0</v>
      </c>
      <c r="D17" s="140"/>
      <c r="E17" s="145">
        <v>0</v>
      </c>
      <c r="F17" s="140"/>
      <c r="G17" s="145">
        <v>0</v>
      </c>
      <c r="H17" s="140"/>
      <c r="I17" s="145">
        <f>PL!I23</f>
        <v>1863</v>
      </c>
      <c r="J17" s="140"/>
      <c r="K17" s="145">
        <f>SUM(C17:I17)</f>
        <v>1863</v>
      </c>
      <c r="L17" s="21"/>
    </row>
    <row r="18" spans="1:15">
      <c r="A18" s="2" t="s">
        <v>93</v>
      </c>
      <c r="C18" s="146">
        <v>0</v>
      </c>
      <c r="D18" s="140"/>
      <c r="E18" s="146">
        <v>0</v>
      </c>
      <c r="F18" s="140"/>
      <c r="G18" s="146">
        <v>0</v>
      </c>
      <c r="H18" s="140"/>
      <c r="I18" s="146">
        <v>0</v>
      </c>
      <c r="J18" s="140"/>
      <c r="K18" s="146">
        <f>SUM(C18:I18)</f>
        <v>0</v>
      </c>
      <c r="L18" s="21"/>
      <c r="N18" s="25"/>
    </row>
    <row r="19" spans="1:15">
      <c r="A19" s="2" t="s">
        <v>47</v>
      </c>
      <c r="C19" s="140">
        <f>SUM(C17:C18)</f>
        <v>0</v>
      </c>
      <c r="D19" s="140"/>
      <c r="E19" s="140">
        <f>SUM(E17:E18)</f>
        <v>0</v>
      </c>
      <c r="F19" s="140"/>
      <c r="G19" s="140">
        <f>SUM(G17:G18)</f>
        <v>0</v>
      </c>
      <c r="H19" s="140"/>
      <c r="I19" s="140">
        <f>SUM(I17:I18)</f>
        <v>1863</v>
      </c>
      <c r="J19" s="140"/>
      <c r="K19" s="140">
        <f>SUM(K17:K18)</f>
        <v>1863</v>
      </c>
      <c r="L19" s="21"/>
      <c r="N19" s="25"/>
    </row>
    <row r="20" spans="1:15" ht="24" thickBot="1">
      <c r="A20" s="18" t="s">
        <v>159</v>
      </c>
      <c r="B20" s="18"/>
      <c r="C20" s="147">
        <f>SUM(C16:C19)-C19</f>
        <v>442931</v>
      </c>
      <c r="D20" s="140"/>
      <c r="E20" s="147">
        <f>SUM(E16:E19)-E19</f>
        <v>519409</v>
      </c>
      <c r="F20" s="140"/>
      <c r="G20" s="147">
        <f>SUM(G16:G19)-G19</f>
        <v>30000</v>
      </c>
      <c r="H20" s="140"/>
      <c r="I20" s="147">
        <f>SUM(I16:I19)-I19</f>
        <v>-476441</v>
      </c>
      <c r="J20" s="140"/>
      <c r="K20" s="147">
        <f>SUM(K16:K19)-K19</f>
        <v>515899</v>
      </c>
      <c r="L20" s="21"/>
      <c r="N20" s="20"/>
      <c r="O20" s="20"/>
    </row>
    <row r="21" spans="1:15" ht="24" thickTop="1">
      <c r="C21" s="19">
        <f>SUM(C20-BS!M96)</f>
        <v>0</v>
      </c>
      <c r="D21" s="19"/>
      <c r="E21" s="19">
        <f>SUM(E20-BS!M97)</f>
        <v>0</v>
      </c>
      <c r="F21" s="19"/>
      <c r="G21" s="19">
        <f>SUM(G20-BS!M99)</f>
        <v>0</v>
      </c>
      <c r="H21" s="19"/>
      <c r="I21" s="19">
        <f>SUM(I20-BS!M100)</f>
        <v>0</v>
      </c>
      <c r="J21" s="19"/>
      <c r="K21" s="19">
        <f>SUM(K20-BS!M101)</f>
        <v>0</v>
      </c>
      <c r="L21" s="4"/>
    </row>
    <row r="22" spans="1:15">
      <c r="A22" s="2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4"/>
    </row>
    <row r="23" spans="1:15">
      <c r="C23" s="19"/>
      <c r="D23" s="19"/>
      <c r="E23" s="19"/>
      <c r="F23" s="19"/>
      <c r="G23" s="19"/>
      <c r="H23" s="19"/>
      <c r="I23" s="19"/>
      <c r="J23" s="19"/>
      <c r="K23" s="19"/>
      <c r="L23" s="4"/>
    </row>
    <row r="24" spans="1:15">
      <c r="G24" s="4"/>
      <c r="I24" s="3"/>
      <c r="K24" s="3"/>
      <c r="L24" s="4"/>
      <c r="N24" s="24"/>
    </row>
    <row r="25" spans="1:15">
      <c r="C25" s="23"/>
    </row>
    <row r="26" spans="1:15">
      <c r="C26" s="23">
        <f>BS!M96-C20</f>
        <v>0</v>
      </c>
      <c r="D26" s="23">
        <f>BS!N98-D20</f>
        <v>0</v>
      </c>
      <c r="E26" s="23">
        <f>BS!M97-'SE-Separate'!E20</f>
        <v>0</v>
      </c>
      <c r="F26" s="23"/>
      <c r="G26" s="23">
        <f>BS!M99-'SE-Separate'!G20</f>
        <v>0</v>
      </c>
      <c r="H26" s="23"/>
      <c r="I26" s="23">
        <f>BS!M100-'SE-Separate'!I20</f>
        <v>0</v>
      </c>
      <c r="J26" s="23"/>
    </row>
    <row r="27" spans="1:15">
      <c r="K27" s="24"/>
    </row>
  </sheetData>
  <mergeCells count="2">
    <mergeCell ref="G7:I7"/>
    <mergeCell ref="C6:K6"/>
  </mergeCells>
  <phoneticPr fontId="2" type="noConversion"/>
  <printOptions horizontalCentered="1"/>
  <pageMargins left="0.39370078740157483" right="0.78740157480314965" top="0.98425196850393704" bottom="0.19685039370078741" header="0.19685039370078741" footer="0.19685039370078741"/>
  <pageSetup paperSize="9" scale="85" firstPageNumber="2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4"/>
  <sheetViews>
    <sheetView showGridLines="0" tabSelected="1" view="pageBreakPreview" topLeftCell="A31" zoomScaleNormal="100" zoomScaleSheetLayoutView="100" workbookViewId="0">
      <selection activeCell="R36" sqref="R36"/>
    </sheetView>
  </sheetViews>
  <sheetFormatPr defaultColWidth="9.125" defaultRowHeight="22.95" customHeight="1"/>
  <cols>
    <col min="1" max="3" width="1.75" style="2" customWidth="1"/>
    <col min="4" max="5" width="15.75" style="2" customWidth="1"/>
    <col min="6" max="6" width="27.25" style="2" customWidth="1"/>
    <col min="7" max="7" width="8.75" style="2" customWidth="1"/>
    <col min="8" max="8" width="0.875" style="2" customWidth="1"/>
    <col min="9" max="9" width="14.375" style="2" customWidth="1"/>
    <col min="10" max="10" width="0.875" style="2" customWidth="1"/>
    <col min="11" max="11" width="14.375" style="2" customWidth="1"/>
    <col min="12" max="12" width="0.875" style="2" customWidth="1"/>
    <col min="13" max="13" width="14.375" style="2" customWidth="1"/>
    <col min="14" max="14" width="0.875" style="2" customWidth="1"/>
    <col min="15" max="15" width="14.375" style="2" customWidth="1"/>
    <col min="16" max="16384" width="9.125" style="2"/>
  </cols>
  <sheetData>
    <row r="1" spans="1:15" ht="22.95" customHeight="1">
      <c r="G1" s="33"/>
      <c r="H1" s="35"/>
      <c r="I1" s="5"/>
      <c r="K1" s="5"/>
      <c r="O1" s="5" t="s">
        <v>46</v>
      </c>
    </row>
    <row r="2" spans="1:15" ht="22.95" customHeight="1">
      <c r="A2" s="1" t="s">
        <v>91</v>
      </c>
      <c r="B2" s="1"/>
      <c r="C2" s="1"/>
      <c r="D2" s="97"/>
      <c r="E2" s="97"/>
      <c r="F2" s="97"/>
      <c r="G2" s="46"/>
      <c r="H2" s="47"/>
      <c r="I2" s="46"/>
      <c r="K2" s="46"/>
    </row>
    <row r="3" spans="1:15" ht="22.95" customHeight="1">
      <c r="A3" s="97" t="s">
        <v>37</v>
      </c>
      <c r="B3" s="97"/>
      <c r="C3" s="97"/>
      <c r="D3" s="97"/>
      <c r="E3" s="97"/>
      <c r="F3" s="97"/>
      <c r="G3" s="46"/>
      <c r="H3" s="47"/>
      <c r="I3" s="46"/>
      <c r="K3" s="46"/>
    </row>
    <row r="4" spans="1:15" ht="22.95" customHeight="1">
      <c r="A4" s="9" t="s">
        <v>156</v>
      </c>
      <c r="B4" s="9"/>
      <c r="C4" s="9"/>
      <c r="D4" s="26"/>
      <c r="E4" s="26"/>
      <c r="F4" s="26"/>
      <c r="G4" s="98"/>
      <c r="H4" s="99"/>
      <c r="I4" s="98"/>
      <c r="K4" s="98"/>
    </row>
    <row r="5" spans="1:15" ht="22.95" customHeight="1">
      <c r="D5" s="26"/>
      <c r="E5" s="26"/>
      <c r="F5" s="26"/>
      <c r="G5" s="28"/>
      <c r="H5" s="26"/>
      <c r="I5" s="28"/>
      <c r="K5" s="28"/>
      <c r="O5" s="28" t="s">
        <v>45</v>
      </c>
    </row>
    <row r="6" spans="1:15" ht="22.95" customHeight="1">
      <c r="D6" s="26"/>
      <c r="E6" s="26"/>
      <c r="F6" s="26"/>
      <c r="G6" s="28"/>
      <c r="H6" s="26"/>
      <c r="I6" s="162" t="s">
        <v>81</v>
      </c>
      <c r="J6" s="162"/>
      <c r="K6" s="162"/>
      <c r="M6" s="161" t="s">
        <v>82</v>
      </c>
      <c r="N6" s="161"/>
      <c r="O6" s="161"/>
    </row>
    <row r="7" spans="1:15" ht="22.95" customHeight="1">
      <c r="D7" s="26"/>
      <c r="E7" s="26"/>
      <c r="F7" s="26"/>
      <c r="G7" s="40" t="s">
        <v>13</v>
      </c>
      <c r="H7" s="26"/>
      <c r="I7" s="30">
        <v>2568</v>
      </c>
      <c r="K7" s="30">
        <v>2567</v>
      </c>
      <c r="M7" s="30">
        <v>2568</v>
      </c>
      <c r="O7" s="30">
        <v>2567</v>
      </c>
    </row>
    <row r="8" spans="1:15" ht="22.95" customHeight="1">
      <c r="A8" s="100" t="s">
        <v>38</v>
      </c>
      <c r="B8" s="100"/>
      <c r="C8" s="100"/>
      <c r="D8" s="100"/>
      <c r="E8" s="100"/>
      <c r="F8" s="100"/>
      <c r="I8" s="36"/>
      <c r="K8" s="36"/>
      <c r="M8" s="36"/>
      <c r="N8" s="48"/>
      <c r="O8" s="36"/>
    </row>
    <row r="9" spans="1:15" ht="22.95" customHeight="1">
      <c r="A9" s="101" t="s">
        <v>171</v>
      </c>
      <c r="B9" s="101"/>
      <c r="C9" s="101"/>
      <c r="D9" s="101"/>
      <c r="E9" s="101"/>
      <c r="F9" s="101"/>
      <c r="I9" s="134">
        <f>PL!E21</f>
        <v>4004</v>
      </c>
      <c r="J9" s="62"/>
      <c r="K9" s="134">
        <f>PL!G21</f>
        <v>-29811</v>
      </c>
      <c r="L9" s="62"/>
      <c r="M9" s="134">
        <f>PL!I21</f>
        <v>545</v>
      </c>
      <c r="N9" s="134"/>
      <c r="O9" s="134">
        <f>PL!K21</f>
        <v>-33737</v>
      </c>
    </row>
    <row r="10" spans="1:15" ht="22.95" customHeight="1">
      <c r="A10" s="101" t="s">
        <v>59</v>
      </c>
      <c r="B10" s="101"/>
      <c r="C10" s="101"/>
      <c r="D10" s="101"/>
      <c r="E10" s="101"/>
      <c r="F10" s="101"/>
      <c r="I10" s="80"/>
      <c r="J10" s="62"/>
      <c r="K10" s="80"/>
      <c r="L10" s="62"/>
      <c r="M10" s="80"/>
      <c r="N10" s="134"/>
      <c r="O10" s="80"/>
    </row>
    <row r="11" spans="1:15" ht="22.95" customHeight="1">
      <c r="A11" s="101" t="s">
        <v>39</v>
      </c>
      <c r="B11" s="101"/>
      <c r="C11" s="101"/>
      <c r="D11" s="101"/>
      <c r="E11" s="101"/>
      <c r="F11" s="101"/>
      <c r="I11" s="62"/>
      <c r="J11" s="62"/>
      <c r="K11" s="62"/>
      <c r="L11" s="62"/>
      <c r="M11" s="62"/>
      <c r="N11" s="134"/>
      <c r="O11" s="62"/>
    </row>
    <row r="12" spans="1:15" ht="22.95" customHeight="1">
      <c r="A12" s="101" t="s">
        <v>54</v>
      </c>
      <c r="B12" s="101"/>
      <c r="C12" s="101"/>
      <c r="D12" s="101"/>
      <c r="E12" s="101"/>
      <c r="F12" s="101"/>
      <c r="I12" s="134">
        <v>2293</v>
      </c>
      <c r="J12" s="62"/>
      <c r="K12" s="134">
        <v>3188</v>
      </c>
      <c r="L12" s="62"/>
      <c r="M12" s="134">
        <v>1547</v>
      </c>
      <c r="N12" s="62"/>
      <c r="O12" s="134">
        <v>2584</v>
      </c>
    </row>
    <row r="13" spans="1:15" ht="22.95" customHeight="1">
      <c r="A13" s="101" t="s">
        <v>142</v>
      </c>
      <c r="B13" s="101"/>
      <c r="C13" s="101"/>
      <c r="D13" s="101"/>
      <c r="E13" s="101"/>
      <c r="F13" s="101"/>
      <c r="G13" s="102"/>
      <c r="I13" s="134">
        <v>4437</v>
      </c>
      <c r="J13" s="62"/>
      <c r="K13" s="134">
        <v>21496</v>
      </c>
      <c r="L13" s="62"/>
      <c r="M13" s="134">
        <v>518</v>
      </c>
      <c r="N13" s="62"/>
      <c r="O13" s="134">
        <v>19928</v>
      </c>
    </row>
    <row r="14" spans="1:15" ht="22.95" customHeight="1">
      <c r="A14" s="101" t="s">
        <v>112</v>
      </c>
      <c r="B14" s="101"/>
      <c r="C14" s="101"/>
      <c r="G14" s="102"/>
      <c r="I14" s="134">
        <v>0</v>
      </c>
      <c r="J14" s="62"/>
      <c r="K14" s="134">
        <v>-375</v>
      </c>
      <c r="L14" s="62"/>
      <c r="M14" s="134">
        <v>0</v>
      </c>
      <c r="N14" s="62"/>
      <c r="O14" s="134">
        <v>-375</v>
      </c>
    </row>
    <row r="15" spans="1:15" ht="22.95" customHeight="1">
      <c r="A15" s="101" t="s">
        <v>184</v>
      </c>
      <c r="B15" s="101"/>
      <c r="C15" s="101"/>
      <c r="G15" s="102"/>
      <c r="I15" s="134">
        <v>0</v>
      </c>
      <c r="J15" s="62"/>
      <c r="K15" s="134">
        <v>1164</v>
      </c>
      <c r="L15" s="62"/>
      <c r="M15" s="134">
        <v>0</v>
      </c>
      <c r="N15" s="62"/>
      <c r="O15" s="134">
        <v>1036</v>
      </c>
    </row>
    <row r="16" spans="1:15" ht="22.95" customHeight="1">
      <c r="A16" s="101" t="s">
        <v>116</v>
      </c>
      <c r="B16" s="101"/>
      <c r="C16" s="101"/>
      <c r="D16" s="101"/>
      <c r="E16" s="101"/>
      <c r="F16" s="101"/>
      <c r="I16" s="134">
        <v>-27572</v>
      </c>
      <c r="J16" s="62"/>
      <c r="K16" s="134">
        <v>-15602</v>
      </c>
      <c r="L16" s="62"/>
      <c r="M16" s="134">
        <v>-18641</v>
      </c>
      <c r="N16" s="62"/>
      <c r="O16" s="134">
        <v>-12128</v>
      </c>
    </row>
    <row r="17" spans="1:15" ht="22.95" customHeight="1">
      <c r="A17" s="101" t="s">
        <v>185</v>
      </c>
      <c r="B17" s="101"/>
      <c r="C17" s="101"/>
      <c r="D17" s="101"/>
      <c r="E17" s="101"/>
      <c r="F17" s="101"/>
      <c r="I17" s="134">
        <v>216</v>
      </c>
      <c r="J17" s="62"/>
      <c r="K17" s="134">
        <v>194</v>
      </c>
      <c r="L17" s="62"/>
      <c r="M17" s="134">
        <v>200</v>
      </c>
      <c r="N17" s="62"/>
      <c r="O17" s="134">
        <v>182</v>
      </c>
    </row>
    <row r="18" spans="1:15" ht="22.95" customHeight="1">
      <c r="A18" s="101" t="s">
        <v>145</v>
      </c>
      <c r="B18" s="101"/>
      <c r="C18" s="101"/>
      <c r="D18" s="101"/>
      <c r="E18" s="101"/>
      <c r="F18" s="101"/>
      <c r="I18" s="134">
        <v>0</v>
      </c>
      <c r="J18" s="62"/>
      <c r="K18" s="134">
        <v>0</v>
      </c>
      <c r="L18" s="62"/>
      <c r="M18" s="134">
        <v>-7000</v>
      </c>
      <c r="N18" s="62"/>
      <c r="O18" s="134">
        <v>0</v>
      </c>
    </row>
    <row r="19" spans="1:15" ht="22.95" customHeight="1">
      <c r="A19" s="101" t="s">
        <v>113</v>
      </c>
      <c r="B19" s="101"/>
      <c r="C19" s="101"/>
      <c r="D19" s="101"/>
      <c r="E19" s="101"/>
      <c r="F19" s="101"/>
      <c r="I19" s="96">
        <v>7956</v>
      </c>
      <c r="J19" s="62"/>
      <c r="K19" s="96">
        <v>7465</v>
      </c>
      <c r="L19" s="62"/>
      <c r="M19" s="96">
        <v>7871</v>
      </c>
      <c r="N19" s="62"/>
      <c r="O19" s="96">
        <v>7457</v>
      </c>
    </row>
    <row r="20" spans="1:15" ht="22.95" customHeight="1">
      <c r="A20" s="101" t="s">
        <v>143</v>
      </c>
      <c r="B20" s="101"/>
      <c r="C20" s="101"/>
      <c r="D20" s="101"/>
      <c r="E20" s="101"/>
      <c r="F20" s="101"/>
      <c r="I20" s="81"/>
      <c r="J20" s="62"/>
      <c r="K20" s="62"/>
      <c r="L20" s="62"/>
      <c r="M20" s="62"/>
      <c r="N20" s="62"/>
      <c r="O20" s="62"/>
    </row>
    <row r="21" spans="1:15" ht="22.95" customHeight="1">
      <c r="A21" s="101" t="s">
        <v>74</v>
      </c>
      <c r="B21" s="101"/>
      <c r="C21" s="101"/>
      <c r="D21" s="101"/>
      <c r="E21" s="101"/>
      <c r="F21" s="101"/>
      <c r="I21" s="133">
        <f>SUM(I9:I19)</f>
        <v>-8666</v>
      </c>
      <c r="J21" s="62"/>
      <c r="K21" s="133">
        <f>SUM(K9:K19)</f>
        <v>-12281</v>
      </c>
      <c r="L21" s="62"/>
      <c r="M21" s="133">
        <f>SUM(M9:M19)</f>
        <v>-14960</v>
      </c>
      <c r="N21" s="134"/>
      <c r="O21" s="133">
        <f>SUM(O9:O19)</f>
        <v>-15053</v>
      </c>
    </row>
    <row r="22" spans="1:15" ht="22.95" customHeight="1">
      <c r="A22" s="101" t="s">
        <v>49</v>
      </c>
      <c r="B22" s="101"/>
      <c r="C22" s="101"/>
      <c r="D22" s="101"/>
      <c r="E22" s="101"/>
      <c r="F22" s="101"/>
      <c r="I22" s="149"/>
      <c r="J22" s="62"/>
      <c r="K22" s="150"/>
      <c r="L22" s="62"/>
      <c r="M22" s="150"/>
      <c r="N22" s="150"/>
      <c r="O22" s="150"/>
    </row>
    <row r="23" spans="1:15" ht="22.95" customHeight="1">
      <c r="A23" s="101" t="s">
        <v>187</v>
      </c>
      <c r="B23" s="101"/>
      <c r="C23" s="101"/>
      <c r="D23" s="101"/>
      <c r="E23" s="101"/>
      <c r="F23" s="101"/>
      <c r="I23" s="134">
        <v>53</v>
      </c>
      <c r="J23" s="62"/>
      <c r="K23" s="129">
        <v>159</v>
      </c>
      <c r="L23" s="62"/>
      <c r="M23" s="134">
        <v>311</v>
      </c>
      <c r="N23" s="62"/>
      <c r="O23" s="129">
        <v>-226</v>
      </c>
    </row>
    <row r="24" spans="1:15" ht="22.95" customHeight="1">
      <c r="A24" s="101" t="s">
        <v>123</v>
      </c>
      <c r="B24" s="101"/>
      <c r="C24" s="101"/>
      <c r="D24" s="101"/>
      <c r="E24" s="101"/>
      <c r="F24" s="101"/>
      <c r="I24" s="134">
        <v>-22988</v>
      </c>
      <c r="J24" s="62"/>
      <c r="K24" s="129">
        <v>-7606</v>
      </c>
      <c r="L24" s="62"/>
      <c r="M24" s="134">
        <v>0</v>
      </c>
      <c r="N24" s="62"/>
      <c r="O24" s="129">
        <v>0</v>
      </c>
    </row>
    <row r="25" spans="1:15" ht="22.95" customHeight="1">
      <c r="A25" s="101" t="s">
        <v>60</v>
      </c>
      <c r="B25" s="101"/>
      <c r="C25" s="101"/>
      <c r="D25" s="101"/>
      <c r="E25" s="101"/>
      <c r="F25" s="101"/>
      <c r="I25" s="134">
        <v>-41133</v>
      </c>
      <c r="J25" s="62"/>
      <c r="K25" s="129">
        <v>17595</v>
      </c>
      <c r="L25" s="62"/>
      <c r="M25" s="134">
        <v>-41133</v>
      </c>
      <c r="N25" s="62"/>
      <c r="O25" s="129">
        <v>17595</v>
      </c>
    </row>
    <row r="26" spans="1:15" ht="22.95" customHeight="1">
      <c r="A26" s="101" t="s">
        <v>61</v>
      </c>
      <c r="B26" s="101"/>
      <c r="C26" s="101"/>
      <c r="D26" s="101"/>
      <c r="E26" s="101"/>
      <c r="F26" s="101"/>
      <c r="I26" s="134">
        <v>-28183</v>
      </c>
      <c r="J26" s="62"/>
      <c r="K26" s="129">
        <v>-26664</v>
      </c>
      <c r="L26" s="62"/>
      <c r="M26" s="134">
        <v>-28183</v>
      </c>
      <c r="N26" s="62"/>
      <c r="O26" s="129">
        <v>-26664</v>
      </c>
    </row>
    <row r="27" spans="1:15" ht="22.95" customHeight="1">
      <c r="A27" s="101" t="s">
        <v>63</v>
      </c>
      <c r="B27" s="101"/>
      <c r="C27" s="101"/>
      <c r="D27" s="101"/>
      <c r="E27" s="101"/>
      <c r="F27" s="101"/>
      <c r="I27" s="134">
        <v>-489</v>
      </c>
      <c r="J27" s="62"/>
      <c r="K27" s="151">
        <v>1134</v>
      </c>
      <c r="L27" s="62"/>
      <c r="M27" s="134">
        <v>-489</v>
      </c>
      <c r="N27" s="62"/>
      <c r="O27" s="151">
        <v>1134</v>
      </c>
    </row>
    <row r="28" spans="1:15" ht="22.95" customHeight="1">
      <c r="A28" s="101" t="s">
        <v>64</v>
      </c>
      <c r="B28" s="101"/>
      <c r="C28" s="101"/>
      <c r="D28" s="101"/>
      <c r="E28" s="101"/>
      <c r="F28" s="101"/>
      <c r="I28" s="134">
        <v>198</v>
      </c>
      <c r="J28" s="62"/>
      <c r="K28" s="129">
        <v>3949</v>
      </c>
      <c r="L28" s="62"/>
      <c r="M28" s="134">
        <v>198</v>
      </c>
      <c r="N28" s="62"/>
      <c r="O28" s="129">
        <v>3949</v>
      </c>
    </row>
    <row r="29" spans="1:15" ht="22.95" customHeight="1">
      <c r="A29" s="101" t="s">
        <v>140</v>
      </c>
      <c r="B29" s="101"/>
      <c r="C29" s="101"/>
      <c r="D29" s="101"/>
      <c r="E29" s="101"/>
      <c r="F29" s="101"/>
      <c r="I29" s="134">
        <v>4986</v>
      </c>
      <c r="J29" s="62"/>
      <c r="K29" s="129">
        <v>-16954</v>
      </c>
      <c r="L29" s="62"/>
      <c r="M29" s="134">
        <v>4986</v>
      </c>
      <c r="N29" s="62"/>
      <c r="O29" s="129">
        <v>-16954</v>
      </c>
    </row>
    <row r="30" spans="1:15" ht="22.95" customHeight="1">
      <c r="A30" s="101" t="s">
        <v>41</v>
      </c>
      <c r="B30" s="101"/>
      <c r="C30" s="101"/>
      <c r="D30" s="101"/>
      <c r="E30" s="101"/>
      <c r="F30" s="101"/>
      <c r="I30" s="134">
        <v>-1411</v>
      </c>
      <c r="J30" s="62"/>
      <c r="K30" s="129">
        <v>-2599</v>
      </c>
      <c r="L30" s="62"/>
      <c r="M30" s="134">
        <v>-574</v>
      </c>
      <c r="N30" s="62"/>
      <c r="O30" s="129">
        <v>-1663</v>
      </c>
    </row>
    <row r="31" spans="1:15" ht="22.95" customHeight="1">
      <c r="A31" s="101" t="s">
        <v>104</v>
      </c>
      <c r="B31" s="101"/>
      <c r="C31" s="101"/>
      <c r="D31" s="101"/>
      <c r="E31" s="101"/>
      <c r="F31" s="101"/>
      <c r="I31" s="129"/>
      <c r="J31" s="62"/>
      <c r="K31" s="129"/>
      <c r="L31" s="62"/>
      <c r="M31" s="128"/>
      <c r="N31" s="62"/>
      <c r="O31" s="128"/>
    </row>
    <row r="32" spans="1:15" ht="22.95" customHeight="1">
      <c r="A32" s="101" t="s">
        <v>188</v>
      </c>
      <c r="B32" s="101"/>
      <c r="C32" s="101"/>
      <c r="D32" s="101"/>
      <c r="E32" s="101"/>
      <c r="F32" s="101"/>
      <c r="I32" s="129">
        <v>3859</v>
      </c>
      <c r="J32" s="62"/>
      <c r="K32" s="129">
        <v>2086</v>
      </c>
      <c r="L32" s="62"/>
      <c r="M32" s="134">
        <v>-215</v>
      </c>
      <c r="N32" s="62"/>
      <c r="O32" s="129">
        <v>696</v>
      </c>
    </row>
    <row r="33" spans="1:15" ht="22.95" customHeight="1">
      <c r="A33" s="101" t="s">
        <v>114</v>
      </c>
      <c r="B33" s="101"/>
      <c r="C33" s="101"/>
      <c r="D33" s="101"/>
      <c r="E33" s="101"/>
      <c r="F33" s="101"/>
      <c r="I33" s="129">
        <v>2863</v>
      </c>
      <c r="J33" s="62"/>
      <c r="K33" s="129">
        <v>-5440</v>
      </c>
      <c r="L33" s="62"/>
      <c r="M33" s="134">
        <v>2861</v>
      </c>
      <c r="N33" s="62"/>
      <c r="O33" s="131">
        <v>-5422</v>
      </c>
    </row>
    <row r="34" spans="1:15" ht="22.95" customHeight="1">
      <c r="A34" s="101" t="s">
        <v>42</v>
      </c>
      <c r="B34" s="101"/>
      <c r="C34" s="101"/>
      <c r="D34" s="101"/>
      <c r="E34" s="101"/>
      <c r="F34" s="101"/>
      <c r="I34" s="129">
        <v>-1090</v>
      </c>
      <c r="J34" s="62"/>
      <c r="K34" s="129">
        <v>-527</v>
      </c>
      <c r="L34" s="62"/>
      <c r="M34" s="134">
        <v>6861</v>
      </c>
      <c r="N34" s="62"/>
      <c r="O34" s="131">
        <v>-1233</v>
      </c>
    </row>
    <row r="35" spans="1:15" ht="22.95" customHeight="1">
      <c r="A35" s="101" t="s">
        <v>117</v>
      </c>
      <c r="B35" s="101"/>
      <c r="C35" s="101"/>
      <c r="D35" s="101"/>
      <c r="E35" s="101"/>
      <c r="F35" s="101"/>
      <c r="I35" s="152">
        <v>-2000</v>
      </c>
      <c r="J35" s="62"/>
      <c r="K35" s="152">
        <v>5070</v>
      </c>
      <c r="L35" s="62"/>
      <c r="M35" s="152">
        <v>-2000</v>
      </c>
      <c r="N35" s="62"/>
      <c r="O35" s="152">
        <v>5070</v>
      </c>
    </row>
    <row r="36" spans="1:15" ht="22.95" customHeight="1">
      <c r="A36" s="101" t="s">
        <v>183</v>
      </c>
      <c r="B36" s="101"/>
      <c r="C36" s="101"/>
      <c r="D36" s="101"/>
      <c r="E36" s="101"/>
      <c r="F36" s="101"/>
      <c r="I36" s="134">
        <f>SUM(I23:I35)+I21</f>
        <v>-94001</v>
      </c>
      <c r="J36" s="62"/>
      <c r="K36" s="134">
        <f>SUM(K23:K35)+K21</f>
        <v>-42078</v>
      </c>
      <c r="L36" s="62"/>
      <c r="M36" s="134">
        <f>SUM(M23:M35)+M21</f>
        <v>-72337</v>
      </c>
      <c r="N36" s="134"/>
      <c r="O36" s="134">
        <f>SUM(O23:O35)+O21</f>
        <v>-38771</v>
      </c>
    </row>
    <row r="37" spans="1:15" ht="22.95" customHeight="1">
      <c r="A37" s="101" t="s">
        <v>118</v>
      </c>
      <c r="B37" s="101"/>
      <c r="C37" s="101"/>
      <c r="D37" s="101"/>
      <c r="E37" s="101"/>
      <c r="F37" s="101"/>
      <c r="I37" s="129">
        <v>27572</v>
      </c>
      <c r="J37" s="62"/>
      <c r="K37" s="134">
        <v>15602</v>
      </c>
      <c r="L37" s="62"/>
      <c r="M37" s="134">
        <v>18641</v>
      </c>
      <c r="N37" s="62"/>
      <c r="O37" s="134">
        <v>12128</v>
      </c>
    </row>
    <row r="38" spans="1:15" ht="22.95" customHeight="1">
      <c r="A38" s="101" t="s">
        <v>120</v>
      </c>
      <c r="B38" s="101"/>
      <c r="C38" s="101"/>
      <c r="D38" s="101"/>
      <c r="E38" s="101"/>
      <c r="F38" s="101"/>
      <c r="I38" s="129">
        <v>-7187</v>
      </c>
      <c r="J38" s="62"/>
      <c r="K38" s="131">
        <v>-6525</v>
      </c>
      <c r="L38" s="62"/>
      <c r="M38" s="134">
        <v>-7187</v>
      </c>
      <c r="N38" s="62"/>
      <c r="O38" s="131">
        <v>-6525</v>
      </c>
    </row>
    <row r="39" spans="1:15" ht="22.95" customHeight="1">
      <c r="A39" s="101" t="s">
        <v>146</v>
      </c>
      <c r="B39" s="101"/>
      <c r="C39" s="101"/>
      <c r="D39" s="101"/>
      <c r="E39" s="101"/>
      <c r="F39" s="101"/>
      <c r="I39" s="131">
        <v>0</v>
      </c>
      <c r="J39" s="62"/>
      <c r="K39" s="131">
        <v>5472</v>
      </c>
      <c r="L39" s="62"/>
      <c r="M39" s="131">
        <v>0</v>
      </c>
      <c r="N39" s="62"/>
      <c r="O39" s="131">
        <v>5472</v>
      </c>
    </row>
    <row r="40" spans="1:15" ht="22.95" customHeight="1">
      <c r="A40" s="100" t="s">
        <v>179</v>
      </c>
      <c r="B40" s="100"/>
      <c r="C40" s="100"/>
      <c r="D40" s="100"/>
      <c r="E40" s="100"/>
      <c r="F40" s="100"/>
      <c r="I40" s="82">
        <f>SUM(I36:I39)</f>
        <v>-73616</v>
      </c>
      <c r="J40" s="62"/>
      <c r="K40" s="82">
        <f>SUM(K36:K39)</f>
        <v>-27529</v>
      </c>
      <c r="L40" s="62"/>
      <c r="M40" s="82">
        <f>SUM(M36:M39)</f>
        <v>-60883</v>
      </c>
      <c r="N40" s="134"/>
      <c r="O40" s="82">
        <f>SUM(O36:O39)</f>
        <v>-27696</v>
      </c>
    </row>
    <row r="41" spans="1:15" ht="22.95" customHeight="1">
      <c r="A41" s="100"/>
      <c r="B41" s="100"/>
      <c r="C41" s="100"/>
      <c r="D41" s="100"/>
      <c r="E41" s="100"/>
      <c r="F41" s="100"/>
      <c r="I41" s="49"/>
      <c r="K41" s="49"/>
    </row>
    <row r="42" spans="1:15" ht="22.95" customHeight="1">
      <c r="A42" s="2" t="s">
        <v>21</v>
      </c>
      <c r="G42" s="36"/>
      <c r="H42" s="48"/>
      <c r="I42" s="36"/>
      <c r="K42" s="36"/>
    </row>
    <row r="43" spans="1:15" ht="22.95" customHeight="1">
      <c r="G43" s="33"/>
      <c r="H43" s="35"/>
      <c r="I43" s="5"/>
      <c r="K43" s="5"/>
      <c r="O43" s="5" t="s">
        <v>46</v>
      </c>
    </row>
    <row r="44" spans="1:15" ht="22.95" customHeight="1">
      <c r="A44" s="1" t="s">
        <v>91</v>
      </c>
      <c r="B44" s="1"/>
      <c r="C44" s="1"/>
      <c r="D44" s="97"/>
      <c r="E44" s="97"/>
      <c r="F44" s="97"/>
      <c r="G44" s="46"/>
      <c r="H44" s="47"/>
      <c r="I44" s="46"/>
      <c r="K44" s="46"/>
    </row>
    <row r="45" spans="1:15" ht="22.95" customHeight="1">
      <c r="A45" s="97" t="s">
        <v>40</v>
      </c>
      <c r="B45" s="97"/>
      <c r="C45" s="97"/>
      <c r="D45" s="97"/>
      <c r="E45" s="97"/>
      <c r="F45" s="97"/>
      <c r="G45" s="46"/>
      <c r="H45" s="47"/>
      <c r="I45" s="46"/>
      <c r="K45" s="46"/>
    </row>
    <row r="46" spans="1:15" ht="22.95" customHeight="1">
      <c r="A46" s="9" t="s">
        <v>156</v>
      </c>
      <c r="B46" s="9"/>
      <c r="C46" s="9"/>
      <c r="D46" s="26"/>
      <c r="E46" s="26"/>
      <c r="F46" s="26"/>
      <c r="G46" s="98"/>
      <c r="H46" s="99"/>
      <c r="I46" s="98"/>
      <c r="K46" s="98"/>
    </row>
    <row r="47" spans="1:15" ht="22.95" customHeight="1">
      <c r="D47" s="26"/>
      <c r="E47" s="26"/>
      <c r="F47" s="26"/>
      <c r="G47" s="28"/>
      <c r="H47" s="26"/>
      <c r="I47" s="28"/>
      <c r="K47" s="28"/>
      <c r="O47" s="28" t="s">
        <v>45</v>
      </c>
    </row>
    <row r="48" spans="1:15" ht="22.95" customHeight="1">
      <c r="D48" s="26"/>
      <c r="E48" s="26"/>
      <c r="F48" s="26"/>
      <c r="G48" s="28"/>
      <c r="H48" s="26"/>
      <c r="I48" s="162" t="s">
        <v>81</v>
      </c>
      <c r="J48" s="162"/>
      <c r="K48" s="162"/>
      <c r="M48" s="161" t="s">
        <v>82</v>
      </c>
      <c r="N48" s="161"/>
      <c r="O48" s="161"/>
    </row>
    <row r="49" spans="1:15" ht="22.95" customHeight="1">
      <c r="D49" s="26"/>
      <c r="E49" s="26"/>
      <c r="F49" s="26"/>
      <c r="G49" s="40" t="s">
        <v>13</v>
      </c>
      <c r="H49" s="26"/>
      <c r="I49" s="30">
        <v>2568</v>
      </c>
      <c r="K49" s="30">
        <v>2567</v>
      </c>
      <c r="M49" s="30">
        <v>2568</v>
      </c>
      <c r="O49" s="30">
        <v>2567</v>
      </c>
    </row>
    <row r="50" spans="1:15" ht="22.95" customHeight="1">
      <c r="A50" s="100" t="s">
        <v>144</v>
      </c>
      <c r="B50" s="100"/>
      <c r="C50" s="100"/>
      <c r="D50" s="100"/>
      <c r="E50" s="100"/>
      <c r="F50" s="100"/>
      <c r="I50" s="50"/>
      <c r="K50" s="50"/>
      <c r="M50" s="50"/>
      <c r="N50" s="49"/>
      <c r="O50" s="50"/>
    </row>
    <row r="51" spans="1:15" ht="22.95" customHeight="1">
      <c r="A51" s="101" t="s">
        <v>105</v>
      </c>
      <c r="B51" s="101"/>
      <c r="C51" s="101"/>
      <c r="D51" s="101"/>
      <c r="E51" s="101"/>
      <c r="F51" s="101"/>
      <c r="G51" s="102"/>
      <c r="I51" s="137">
        <v>0</v>
      </c>
      <c r="J51" s="109"/>
      <c r="K51" s="153">
        <v>-20000</v>
      </c>
      <c r="L51" s="109"/>
      <c r="M51" s="137">
        <v>0</v>
      </c>
      <c r="N51" s="109"/>
      <c r="O51" s="153">
        <v>-20000</v>
      </c>
    </row>
    <row r="52" spans="1:15" ht="22.95" customHeight="1">
      <c r="A52" s="101" t="s">
        <v>106</v>
      </c>
      <c r="B52" s="101"/>
      <c r="C52" s="101"/>
      <c r="D52" s="101"/>
      <c r="E52" s="101"/>
      <c r="F52" s="101"/>
      <c r="G52" s="102"/>
      <c r="I52" s="137">
        <v>0</v>
      </c>
      <c r="J52" s="109"/>
      <c r="K52" s="153">
        <v>100509</v>
      </c>
      <c r="L52" s="109"/>
      <c r="M52" s="137">
        <v>0</v>
      </c>
      <c r="N52" s="109"/>
      <c r="O52" s="153">
        <v>100509</v>
      </c>
    </row>
    <row r="53" spans="1:15" ht="22.95" customHeight="1">
      <c r="A53" s="101" t="s">
        <v>162</v>
      </c>
      <c r="B53" s="101"/>
      <c r="C53" s="101"/>
      <c r="D53" s="101"/>
      <c r="E53" s="101"/>
      <c r="F53" s="101"/>
      <c r="G53" s="102"/>
      <c r="I53" s="137">
        <v>0</v>
      </c>
      <c r="J53" s="109"/>
      <c r="K53" s="153">
        <v>0</v>
      </c>
      <c r="L53" s="109"/>
      <c r="M53" s="137">
        <v>-6000</v>
      </c>
      <c r="N53" s="109"/>
      <c r="O53" s="153">
        <v>0</v>
      </c>
    </row>
    <row r="54" spans="1:15" ht="22.95" customHeight="1">
      <c r="A54" s="101" t="s">
        <v>149</v>
      </c>
      <c r="B54" s="101"/>
      <c r="C54" s="101"/>
      <c r="D54" s="101"/>
      <c r="E54" s="101"/>
      <c r="F54" s="101"/>
      <c r="G54" s="102"/>
      <c r="I54" s="137">
        <v>-291</v>
      </c>
      <c r="J54" s="109"/>
      <c r="K54" s="137">
        <v>7408</v>
      </c>
      <c r="L54" s="109"/>
      <c r="M54" s="137">
        <v>-291</v>
      </c>
      <c r="N54" s="109"/>
      <c r="O54" s="137">
        <v>7408</v>
      </c>
    </row>
    <row r="55" spans="1:15" ht="22.95" customHeight="1">
      <c r="A55" s="101" t="s">
        <v>56</v>
      </c>
      <c r="B55" s="101"/>
      <c r="C55" s="101"/>
      <c r="D55" s="101"/>
      <c r="E55" s="101"/>
      <c r="F55" s="101"/>
      <c r="G55" s="102"/>
      <c r="I55" s="137">
        <v>-4</v>
      </c>
      <c r="J55" s="109"/>
      <c r="K55" s="137">
        <v>-23</v>
      </c>
      <c r="L55" s="109"/>
      <c r="M55" s="137">
        <v>0</v>
      </c>
      <c r="N55" s="109"/>
      <c r="O55" s="137">
        <v>-23</v>
      </c>
    </row>
    <row r="56" spans="1:15" ht="22.95" customHeight="1">
      <c r="A56" s="101" t="s">
        <v>78</v>
      </c>
      <c r="B56" s="101"/>
      <c r="C56" s="101"/>
      <c r="D56" s="101"/>
      <c r="E56" s="101"/>
      <c r="F56" s="101"/>
      <c r="G56" s="102"/>
      <c r="I56" s="137">
        <v>-644</v>
      </c>
      <c r="J56" s="109"/>
      <c r="K56" s="137">
        <v>-808</v>
      </c>
      <c r="L56" s="109"/>
      <c r="M56" s="137">
        <v>-644</v>
      </c>
      <c r="N56" s="109"/>
      <c r="O56" s="137">
        <v>-808</v>
      </c>
    </row>
    <row r="57" spans="1:15" ht="22.95" customHeight="1">
      <c r="A57" s="101" t="s">
        <v>127</v>
      </c>
      <c r="B57" s="101"/>
      <c r="C57" s="101"/>
      <c r="D57" s="101"/>
      <c r="E57" s="101"/>
      <c r="F57" s="101"/>
      <c r="G57" s="102"/>
      <c r="I57" s="137">
        <v>0</v>
      </c>
      <c r="J57" s="109"/>
      <c r="K57" s="137">
        <v>1589</v>
      </c>
      <c r="L57" s="109"/>
      <c r="M57" s="137">
        <v>0</v>
      </c>
      <c r="N57" s="109"/>
      <c r="O57" s="137">
        <v>1589</v>
      </c>
    </row>
    <row r="58" spans="1:15" ht="22.95" customHeight="1">
      <c r="A58" s="101" t="s">
        <v>180</v>
      </c>
      <c r="B58" s="101"/>
      <c r="C58" s="101"/>
      <c r="D58" s="101"/>
      <c r="E58" s="101"/>
      <c r="F58" s="101"/>
      <c r="G58" s="102"/>
      <c r="I58" s="137">
        <v>0</v>
      </c>
      <c r="J58" s="109"/>
      <c r="K58" s="137">
        <v>0</v>
      </c>
      <c r="L58" s="109"/>
      <c r="M58" s="137">
        <v>7000</v>
      </c>
      <c r="N58" s="109"/>
      <c r="O58" s="137">
        <v>0</v>
      </c>
    </row>
    <row r="59" spans="1:15" ht="22.95" customHeight="1">
      <c r="A59" s="100" t="s">
        <v>148</v>
      </c>
      <c r="B59" s="100"/>
      <c r="C59" s="100"/>
      <c r="D59" s="100"/>
      <c r="E59" s="100"/>
      <c r="F59" s="100"/>
      <c r="G59" s="102"/>
      <c r="I59" s="88">
        <f>SUM(I51:I58)</f>
        <v>-939</v>
      </c>
      <c r="J59" s="109"/>
      <c r="K59" s="88">
        <f>SUM(K51:K58)</f>
        <v>88675</v>
      </c>
      <c r="L59" s="109"/>
      <c r="M59" s="88">
        <f>SUM(M51:M58)</f>
        <v>65</v>
      </c>
      <c r="N59" s="109"/>
      <c r="O59" s="88">
        <f>SUM(O51:O58)</f>
        <v>88675</v>
      </c>
    </row>
    <row r="60" spans="1:15" ht="22.95" customHeight="1">
      <c r="A60" s="100" t="s">
        <v>43</v>
      </c>
      <c r="B60" s="100"/>
      <c r="C60" s="100"/>
      <c r="D60" s="100"/>
      <c r="E60" s="100"/>
      <c r="F60" s="100"/>
      <c r="G60" s="102"/>
      <c r="I60" s="112"/>
      <c r="J60" s="109"/>
      <c r="K60" s="121"/>
      <c r="L60" s="109"/>
      <c r="M60" s="121"/>
      <c r="N60" s="154"/>
      <c r="O60" s="121"/>
    </row>
    <row r="61" spans="1:15" ht="22.95" customHeight="1">
      <c r="A61" s="101" t="s">
        <v>186</v>
      </c>
      <c r="B61" s="101"/>
      <c r="C61" s="101"/>
      <c r="D61" s="101"/>
      <c r="E61" s="101"/>
      <c r="F61" s="101"/>
      <c r="G61" s="102"/>
      <c r="I61" s="137">
        <v>130000</v>
      </c>
      <c r="J61" s="109"/>
      <c r="K61" s="137">
        <v>0</v>
      </c>
      <c r="L61" s="109"/>
      <c r="M61" s="137">
        <v>130000</v>
      </c>
      <c r="N61" s="109"/>
      <c r="O61" s="137">
        <v>0</v>
      </c>
    </row>
    <row r="62" spans="1:15" ht="22.95" customHeight="1">
      <c r="A62" s="101" t="s">
        <v>99</v>
      </c>
      <c r="B62" s="101"/>
      <c r="C62" s="101"/>
      <c r="D62" s="101"/>
      <c r="E62" s="101"/>
      <c r="F62" s="101"/>
      <c r="I62" s="137">
        <v>-54000</v>
      </c>
      <c r="J62" s="109"/>
      <c r="K62" s="137">
        <v>-100000</v>
      </c>
      <c r="L62" s="109"/>
      <c r="M62" s="137">
        <v>-54000</v>
      </c>
      <c r="N62" s="109"/>
      <c r="O62" s="137">
        <v>-100000</v>
      </c>
    </row>
    <row r="63" spans="1:15" ht="22.95" customHeight="1">
      <c r="A63" s="101" t="s">
        <v>115</v>
      </c>
      <c r="B63" s="101"/>
      <c r="C63" s="101"/>
      <c r="D63" s="101"/>
      <c r="E63" s="101"/>
      <c r="F63" s="101"/>
      <c r="G63" s="102"/>
      <c r="I63" s="137">
        <v>-1067</v>
      </c>
      <c r="J63" s="109"/>
      <c r="K63" s="137">
        <v>-1050</v>
      </c>
      <c r="L63" s="109"/>
      <c r="M63" s="137">
        <v>-720</v>
      </c>
      <c r="N63" s="109"/>
      <c r="O63" s="137">
        <v>-873</v>
      </c>
    </row>
    <row r="64" spans="1:15" ht="22.95" customHeight="1">
      <c r="A64" s="100" t="s">
        <v>181</v>
      </c>
      <c r="B64" s="100"/>
      <c r="C64" s="100"/>
      <c r="D64" s="100"/>
      <c r="E64" s="100"/>
      <c r="F64" s="100"/>
      <c r="I64" s="88">
        <f>SUM(I61:I63)</f>
        <v>74933</v>
      </c>
      <c r="J64" s="109"/>
      <c r="K64" s="88">
        <f>SUM(K61:K63)</f>
        <v>-101050</v>
      </c>
      <c r="L64" s="109"/>
      <c r="M64" s="88">
        <f>SUM(M61:M63)</f>
        <v>75280</v>
      </c>
      <c r="N64" s="140"/>
      <c r="O64" s="88">
        <f>SUM(O61:O63)</f>
        <v>-100873</v>
      </c>
    </row>
    <row r="65" spans="1:15" ht="22.95" customHeight="1">
      <c r="A65" s="100" t="s">
        <v>182</v>
      </c>
      <c r="B65" s="100"/>
      <c r="C65" s="100"/>
      <c r="D65" s="100"/>
      <c r="E65" s="100"/>
      <c r="F65" s="100"/>
      <c r="I65" s="106">
        <f>SUM(I40,I59,I64)</f>
        <v>378</v>
      </c>
      <c r="J65" s="109"/>
      <c r="K65" s="106">
        <f>SUM(K40,K59,K64)</f>
        <v>-39904</v>
      </c>
      <c r="L65" s="109"/>
      <c r="M65" s="106">
        <f>SUM(M40,M59,M64)</f>
        <v>14462</v>
      </c>
      <c r="N65" s="140"/>
      <c r="O65" s="106">
        <f>SUM(O40,O59,O64)</f>
        <v>-39894</v>
      </c>
    </row>
    <row r="66" spans="1:15" ht="22.95" customHeight="1">
      <c r="A66" s="101" t="s">
        <v>50</v>
      </c>
      <c r="B66" s="101"/>
      <c r="C66" s="101"/>
      <c r="D66" s="101"/>
      <c r="E66" s="101"/>
      <c r="F66" s="101"/>
      <c r="I66" s="130">
        <v>68001</v>
      </c>
      <c r="J66" s="109"/>
      <c r="K66" s="130">
        <v>89472</v>
      </c>
      <c r="L66" s="109"/>
      <c r="M66" s="130">
        <v>47535</v>
      </c>
      <c r="N66" s="109"/>
      <c r="O66" s="130">
        <v>78726</v>
      </c>
    </row>
    <row r="67" spans="1:15" ht="22.95" customHeight="1" thickBot="1">
      <c r="A67" s="100" t="s">
        <v>48</v>
      </c>
      <c r="B67" s="100"/>
      <c r="C67" s="100"/>
      <c r="D67" s="100"/>
      <c r="E67" s="100"/>
      <c r="F67" s="100"/>
      <c r="I67" s="147">
        <f>SUM(I65:I66)</f>
        <v>68379</v>
      </c>
      <c r="J67" s="109"/>
      <c r="K67" s="147">
        <f>SUM(K65:K66)</f>
        <v>49568</v>
      </c>
      <c r="L67" s="109"/>
      <c r="M67" s="147">
        <f>SUM(M65:M66)</f>
        <v>61997</v>
      </c>
      <c r="N67" s="140"/>
      <c r="O67" s="147">
        <f>SUM(O65:O66)</f>
        <v>38832</v>
      </c>
    </row>
    <row r="68" spans="1:15" s="104" customFormat="1" ht="22.95" customHeight="1" thickTop="1">
      <c r="A68" s="103"/>
      <c r="B68" s="103"/>
      <c r="C68" s="103"/>
      <c r="D68" s="103"/>
      <c r="E68" s="103"/>
      <c r="F68" s="103"/>
      <c r="I68" s="50">
        <f>I67-BS!I11</f>
        <v>0</v>
      </c>
      <c r="J68" s="2"/>
      <c r="K68" s="50">
        <f>SUM(K67-49568)</f>
        <v>0</v>
      </c>
      <c r="L68" s="2"/>
      <c r="M68" s="24">
        <f>M67-BS!M11</f>
        <v>0</v>
      </c>
      <c r="N68" s="2"/>
      <c r="O68" s="24">
        <f>SUM(O67-38832)</f>
        <v>0</v>
      </c>
    </row>
    <row r="69" spans="1:15" ht="22.95" customHeight="1">
      <c r="A69" s="100" t="s">
        <v>96</v>
      </c>
      <c r="B69" s="100"/>
      <c r="C69" s="100"/>
      <c r="D69" s="101"/>
      <c r="E69" s="101"/>
      <c r="F69" s="101"/>
      <c r="I69" s="50"/>
      <c r="K69" s="50"/>
      <c r="M69" s="24"/>
    </row>
    <row r="70" spans="1:15" ht="22.95" customHeight="1">
      <c r="A70" s="101" t="s">
        <v>97</v>
      </c>
      <c r="B70" s="101"/>
      <c r="C70" s="101"/>
      <c r="D70" s="101"/>
      <c r="E70" s="101"/>
      <c r="F70" s="101"/>
      <c r="I70" s="50"/>
    </row>
    <row r="71" spans="1:15" ht="22.95" customHeight="1">
      <c r="A71" s="101" t="s">
        <v>119</v>
      </c>
      <c r="B71" s="101"/>
      <c r="C71" s="101"/>
      <c r="D71" s="101"/>
      <c r="E71" s="101"/>
      <c r="F71" s="101"/>
      <c r="I71" s="137">
        <v>122</v>
      </c>
      <c r="J71" s="137"/>
      <c r="K71" s="137">
        <v>187</v>
      </c>
      <c r="L71" s="137"/>
      <c r="M71" s="137">
        <v>122</v>
      </c>
      <c r="N71" s="137"/>
      <c r="O71" s="137">
        <v>187</v>
      </c>
    </row>
    <row r="72" spans="1:15" ht="22.95" customHeight="1">
      <c r="A72" s="101"/>
      <c r="B72" s="101"/>
      <c r="C72" s="101"/>
      <c r="D72" s="101"/>
      <c r="E72" s="101"/>
      <c r="F72" s="101"/>
      <c r="I72" s="51"/>
      <c r="J72" s="51"/>
      <c r="K72" s="51"/>
      <c r="L72" s="51"/>
      <c r="M72" s="51"/>
      <c r="N72" s="51"/>
      <c r="O72" s="51"/>
    </row>
    <row r="73" spans="1:15" ht="22.95" customHeight="1">
      <c r="A73" s="2" t="s">
        <v>21</v>
      </c>
      <c r="G73" s="36"/>
      <c r="H73" s="48"/>
      <c r="I73" s="36"/>
      <c r="K73" s="36"/>
    </row>
    <row r="74" spans="1:15" ht="22.95" customHeight="1">
      <c r="G74" s="33"/>
      <c r="H74" s="32"/>
      <c r="I74" s="33"/>
      <c r="K74" s="33"/>
    </row>
  </sheetData>
  <mergeCells count="4">
    <mergeCell ref="I6:K6"/>
    <mergeCell ref="M6:O6"/>
    <mergeCell ref="I48:K48"/>
    <mergeCell ref="M48:O48"/>
  </mergeCells>
  <printOptions horizontalCentered="1"/>
  <pageMargins left="0.78740157480314965" right="0.39370078740157483" top="0.78740157480314965" bottom="0.19685039370078741" header="0.19685039370078741" footer="0.19685039370078741"/>
  <pageSetup paperSize="9" scale="75" firstPageNumber="2" fitToHeight="0" orientation="portrait" useFirstPageNumber="1" r:id="rId1"/>
  <headerFooter alignWithMargins="0"/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9c63b2-01cf-4a44-bff2-3b6feb06fedf" xsi:nil="true"/>
    <lcf76f155ced4ddcb4097134ff3c332f xmlns="c7965f95-b4bf-46f9-943b-8632934390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2C1D328955CF8B4EA09FDE1A8AF44AE2" ma:contentTypeVersion="17" ma:contentTypeDescription="สร้างเอกสารใหม่" ma:contentTypeScope="" ma:versionID="822d8e27a7eef9c5fe60e9779bef5222">
  <xsd:schema xmlns:xsd="http://www.w3.org/2001/XMLSchema" xmlns:xs="http://www.w3.org/2001/XMLSchema" xmlns:p="http://schemas.microsoft.com/office/2006/metadata/properties" xmlns:ns2="c7965f95-b4bf-46f9-943b-8632934390d8" xmlns:ns3="219c63b2-01cf-4a44-bff2-3b6feb06fedf" targetNamespace="http://schemas.microsoft.com/office/2006/metadata/properties" ma:root="true" ma:fieldsID="0c7d8939cd4a901e7d107b6d28ac2dde" ns2:_="" ns3:_="">
    <xsd:import namespace="c7965f95-b4bf-46f9-943b-8632934390d8"/>
    <xsd:import namespace="219c63b2-01cf-4a44-bff2-3b6feb06f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65f95-b4bf-46f9-943b-863293439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แท็กรูป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63b2-01cf-4a44-bff2-3b6feb06fed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d3767b3-7026-4ca2-810f-92b25cc68676}" ma:internalName="TaxCatchAll" ma:showField="CatchAllData" ma:web="219c63b2-01cf-4a44-bff2-3b6feb06f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6F1C6B-B37E-4013-B526-6698D8A1F14F}">
  <ds:schemaRefs>
    <ds:schemaRef ds:uri="http://schemas.microsoft.com/office/infopath/2007/PartnerControls"/>
    <ds:schemaRef ds:uri="c7965f95-b4bf-46f9-943b-8632934390d8"/>
    <ds:schemaRef ds:uri="http://purl.org/dc/elements/1.1/"/>
    <ds:schemaRef ds:uri="219c63b2-01cf-4a44-bff2-3b6feb06fedf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A7F7A42-7EA0-403F-B860-3078ADC28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965f95-b4bf-46f9-943b-8632934390d8"/>
    <ds:schemaRef ds:uri="219c63b2-01cf-4a44-bff2-3b6feb06f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813DE0-5755-4D7C-9341-33C8EF3F8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BS</vt:lpstr>
      <vt:lpstr>PL</vt:lpstr>
      <vt:lpstr>SE-Conso</vt:lpstr>
      <vt:lpstr>SE-Separate</vt:lpstr>
      <vt:lpstr>CF</vt:lpstr>
      <vt:lpstr>BS!Print_Area</vt:lpstr>
      <vt:lpstr>CF!Print_Area</vt:lpstr>
      <vt:lpstr>PL!Print_Area</vt:lpstr>
      <vt:lpstr>'SE-Conso'!Print_Area</vt:lpstr>
      <vt:lpstr>'SE-Separate'!Print_Area</vt:lpstr>
    </vt:vector>
  </TitlesOfParts>
  <Company>KPMG Peat Marwick Suthee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Group</dc:creator>
  <cp:lastModifiedBy>Rungrudi Khainunlong</cp:lastModifiedBy>
  <cp:lastPrinted>2025-05-02T04:50:15Z</cp:lastPrinted>
  <dcterms:created xsi:type="dcterms:W3CDTF">1999-07-14T02:33:10Z</dcterms:created>
  <dcterms:modified xsi:type="dcterms:W3CDTF">2025-05-14T03:47:02Z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0x0101002C1D328955CF8B4EA09FDE1A8AF44AE2</vt:lpwstr>
  </property>
  <property fmtid="{D5CDD505-2E9C-101B-9397-08002B2CF9AE}" pid="3" name="MediaServiceImageTags">
    <vt:lpwstr/>
  </property>
</Properties>
</file>