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5" windowWidth="13665" windowHeight="4380" tabRatio="601" activeTab="0"/>
  </bookViews>
  <sheets>
    <sheet name="BS" sheetId="1" r:id="rId1"/>
    <sheet name="PL &amp; CF" sheetId="2" r:id="rId2"/>
    <sheet name="SE-Conso" sheetId="3" r:id="rId3"/>
    <sheet name="SE-Separate" sheetId="4" r:id="rId4"/>
  </sheets>
  <definedNames>
    <definedName name="_xlnm.Print_Area" localSheetId="0">'BS'!$A$1:$O$107</definedName>
    <definedName name="_xlnm.Print_Area" localSheetId="1">'PL &amp; CF'!$A$1:$K$157</definedName>
    <definedName name="_xlnm.Print_Area" localSheetId="2">'SE-Conso'!$A$1:$O$27</definedName>
    <definedName name="_xlnm.Print_Area" localSheetId="3">'SE-Separate'!$A$1:$M$26</definedName>
  </definedNames>
  <calcPr fullCalcOnLoad="1"/>
</workbook>
</file>

<file path=xl/sharedStrings.xml><?xml version="1.0" encoding="utf-8"?>
<sst xmlns="http://schemas.openxmlformats.org/spreadsheetml/2006/main" count="366" uniqueCount="215">
  <si>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</si>
  <si>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</si>
  <si>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</si>
  <si>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</si>
  <si>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</si>
  <si>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</si>
  <si>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</si>
  <si>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</si>
  <si>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</si>
  <si>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</si>
  <si>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</si>
  <si>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</si>
  <si>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</si>
  <si>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</si>
  <si>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</si>
  <si>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</si>
  <si>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</si>
  <si>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</si>
  <si>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</si>
  <si>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</si>
  <si>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</si>
  <si>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</si>
  <si>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</si>
  <si>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</si>
  <si>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</si>
  <si>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</si>
  <si>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</si>
  <si>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</si>
  <si>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เงินสดและรายการเทียบเท่าเงินสด</t>
  </si>
  <si>
    <t>รวมหนี้สินไม่หมุนเวียน</t>
  </si>
  <si>
    <t>หนี้สินไม่หมุนเวียน</t>
  </si>
  <si>
    <t>ยังไม่ได้จัดสรร</t>
  </si>
  <si>
    <t>ค่าใช้จ่ายในการบริหาร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</si>
  <si>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</si>
  <si>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</si>
  <si>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</si>
  <si>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</si>
  <si>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</si>
  <si>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</si>
  <si>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</si>
  <si>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</si>
  <si>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</si>
  <si>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</si>
  <si>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</si>
  <si>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</si>
  <si>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</si>
  <si>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</si>
  <si>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</si>
  <si>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</si>
  <si>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</si>
  <si>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</si>
  <si>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กระแสเงินสดจากกิจกรรมลงทุน</t>
  </si>
  <si>
    <t>กระแสเงินสดจากกิจกรรมจัดหาเงิน</t>
  </si>
  <si>
    <t>กำไรขาดทุน:</t>
  </si>
  <si>
    <t>(หน่วย: พันบาท)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</si>
  <si>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</si>
  <si>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</si>
  <si>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</si>
  <si>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</si>
  <si>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เงินสดและรายการเทียบเท่าเงินสด ณ วันต้นงวด</t>
  </si>
  <si>
    <t>ภาษีเงินได้ค้างจ่าย</t>
  </si>
  <si>
    <t>ส่วนเกินมูลค่าหุ้นสามัญ</t>
  </si>
  <si>
    <t>ส่วนเกินมูลค่า</t>
  </si>
  <si>
    <t>หุ้นสามัญ</t>
  </si>
  <si>
    <t>กำไรสำหรับงวด</t>
  </si>
  <si>
    <t>16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</si>
  <si>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</si>
  <si>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</si>
  <si>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>สินทรัพย์ภาษีเงินได้รอการตัดบัญชี</t>
  </si>
  <si>
    <t>กำไรต่อหุ้น</t>
  </si>
  <si>
    <t>เงินสดจ่ายซื้ออุปกรณ์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</si>
  <si>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</si>
  <si>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</si>
  <si>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</si>
  <si>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</si>
  <si>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</si>
  <si>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>กำไรขาดทุนเบ็ดเสร็จอื่น:</t>
  </si>
  <si>
    <t xml:space="preserve">   ลูกหนี้ตามสัญญาเช่าการเงิน</t>
  </si>
  <si>
    <t xml:space="preserve">   ลูกหนี้ตามสัญญาเช่าซื้อ</t>
  </si>
  <si>
    <t>(หน่วย: พันบาท ยกเว้นกำไรต่อหุ้นแสดงเป็นบาท)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</si>
  <si>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</si>
  <si>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</si>
  <si>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17</t>
  </si>
  <si>
    <t>ทรัพย์สินรอการขาย</t>
  </si>
  <si>
    <t>จัดสรรแล้ว - สำรองตามกฎหมาย</t>
  </si>
  <si>
    <t xml:space="preserve">ยังไม่ได้จัดสรร </t>
  </si>
  <si>
    <t>(ยังไม่ได้ตรวจสอบ</t>
  </si>
  <si>
    <t>(ตรวจสอบแล้ว)</t>
  </si>
  <si>
    <t>แต่สอบทานแล้ว)</t>
  </si>
  <si>
    <t>กรรมการ</t>
  </si>
  <si>
    <t>19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</si>
  <si>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</si>
  <si>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</si>
  <si>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4</t>
  </si>
  <si>
    <t>5</t>
  </si>
  <si>
    <t>21</t>
  </si>
  <si>
    <t>ใบสำคัญแสดงสิทธิที่จะซื้อหุ้น</t>
  </si>
  <si>
    <t>ทุนจดทะเบียน</t>
  </si>
  <si>
    <t>หุ้นสามัญ 300,000,000 หุ้น มูลค่าหุ้นละ 1 บาท</t>
  </si>
  <si>
    <t>18</t>
  </si>
  <si>
    <t>เงินสดจ่ายซื้อสินทรัพย์ไม่มีตัวตน</t>
  </si>
  <si>
    <t>ทุนออกจำหน่ายและชำระเต็มมูลค่าแล้ว</t>
  </si>
  <si>
    <t>ทุนที่ออก</t>
  </si>
  <si>
    <t>กำไรต่อหุ้นปรับลด</t>
  </si>
  <si>
    <t xml:space="preserve">กำไรต่อหุ้นขั้นพื้นฐาน </t>
  </si>
  <si>
    <t xml:space="preserve">   ภายในหนึ่งปี</t>
  </si>
  <si>
    <t>งบการเงินรวม</t>
  </si>
  <si>
    <t>งบการเงินเฉพาะกิจการ</t>
  </si>
  <si>
    <t>กำหนดชำระภายในหนึ่งปี</t>
  </si>
  <si>
    <t>ลูกหนี้ตามสัญญาเช่าซื้อ - สุทธิจากส่วนที่ถึง</t>
  </si>
  <si>
    <t>ลูกหนี้ตามสัญญาเงินให้กู้ยืม - ส่วนที่ถึง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</si>
  <si>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</si>
  <si>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</si>
  <si>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</si>
  <si>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ลูกหนี้ตามสัญญาเช่าการเงิน - สุทธิจากส่วนที่ถึง</t>
  </si>
  <si>
    <t>ลูกหนี้ตามสัญญาเงินให้กู้ยืม - สุทธิจากส่วนที่ถึง</t>
  </si>
  <si>
    <t>บริษัท ลีซ อิท จำกัด (มหาชน) และบริษัทย่อย</t>
  </si>
  <si>
    <t>เงินลงทุนในบริษัทย่อย</t>
  </si>
  <si>
    <t>กำไรขาดทุนเบ็ดเสร็จอื่นสำหรับงวด</t>
  </si>
  <si>
    <t xml:space="preserve">เงินสดรับจากการออกหุ้นกู้ </t>
  </si>
  <si>
    <t>ลูกหนี้จากการรับซื้อสิทธิเรียกร้อง - สุทธิจากส่วนที่ถึง</t>
  </si>
  <si>
    <t>ภายในหนึ่งปี</t>
  </si>
  <si>
    <t>งบแสดงการเปลี่ยนแปลงส่วนของผู้ถือหุ้น</t>
  </si>
  <si>
    <t>งบแสดงการเปลี่ยนแปลงส่วนของผู้ถือหุ้น (ต่อ)</t>
  </si>
  <si>
    <t>ข้อมูลกระแสเงินสดเปิดเผยเพิ่มเติม</t>
  </si>
  <si>
    <t>รายการที่มิใช่เงินสด</t>
  </si>
  <si>
    <t>เงินเบิกเกินบัญชีธนาคารและเงินกู้ยืมระยะสั้น</t>
  </si>
  <si>
    <t xml:space="preserve">   จากสถาบันการเงิน</t>
  </si>
  <si>
    <t>ค่าใช้จ่ายในการบริการ</t>
  </si>
  <si>
    <t>เงินสดจ่ายลงทุนในบริษัทย่อย</t>
  </si>
  <si>
    <t>เงินสดจ่ายชำระคืนหุ้นกู้</t>
  </si>
  <si>
    <t>เงินกู้ยืมระยะสั้นจากบริษัทย่อย</t>
  </si>
  <si>
    <t>เงินสดจ่ายชำระคืนเงินกู้ยืมระยะสั้นจากสถาบันการเงิน</t>
  </si>
  <si>
    <t xml:space="preserve">   กำไรส่วนที่เป็นของผู้ถือหุ้นของบริษัทฯ</t>
  </si>
  <si>
    <t xml:space="preserve">   จำนวนหุ้นสามัญถัวเฉลี่ยถ่วงน้ำหนัก (พันหุ้น)</t>
  </si>
  <si>
    <t>ยอดคงเหลือ ณ วันที่ 1 มกราคม 2563</t>
  </si>
  <si>
    <t>หุ้นสามัญ 221,449,456 หุ้น มูลค่าหุ้นละ 1 บาท</t>
  </si>
  <si>
    <t>สินทรัพย์สิทธิการใช้</t>
  </si>
  <si>
    <t>ยอดคงเหลือ ณ วันที่ 1 มกราคม 2563 - หลังการปรับปรุง</t>
  </si>
  <si>
    <t>ประมาณการหนี้สินไม่หมุนเวียนอื่น</t>
  </si>
  <si>
    <t>3</t>
  </si>
  <si>
    <t>หนี้สินจากการดำเนินงานเพิ่มขึ้น (ลดลง)</t>
  </si>
  <si>
    <t>เงินสดจ่ายซื้อหลักทรัพย์เพื่อค้า</t>
  </si>
  <si>
    <t>เงินสดรับจากการจำหน่ายหลักทรัพย์เพื่อค้า</t>
  </si>
  <si>
    <t>เงินสดรับจากเงินกู้ยืมระยะสั้นจากบริษัทย่อย</t>
  </si>
  <si>
    <t>งบกำไรขาดทุนเบ็ดเสร็จ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</si>
  <si>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</si>
  <si>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สุทธิจากส่วนที่ถึงกำหนดชำระ</t>
  </si>
  <si>
    <t>กระแสเงินสดสุทธิจาก (ใช้ไปใน) กิจกรรมลงทุน</t>
  </si>
  <si>
    <t>กระแสเงินสดสุทธิจาก (ใช้ไปใน) กิจกรรมจัดหาเงิน</t>
  </si>
  <si>
    <t>เงินสดและรายการเทียบเท่าเงินสดเพิ่มขึ้น (ลดลง) สุทธิ</t>
  </si>
  <si>
    <t>ส่วนของหนี้สินตามสัญญาลูกหนี้เช่าซื้อที่</t>
  </si>
  <si>
    <t>ถึงกำหนดชำระภายในหนึ่งปี</t>
  </si>
  <si>
    <t>9</t>
  </si>
  <si>
    <t>ยอดคงเหลือ ณ วันที่ 1 มกราคม 2564</t>
  </si>
  <si>
    <t>31 ธันวาคม 2563</t>
  </si>
  <si>
    <t>หนี้สินทางการเงินหมุนเวียนอื่น</t>
  </si>
  <si>
    <t>หนี้สินทางการเงินไม่หมุนเวียนอื่น</t>
  </si>
  <si>
    <t>20</t>
  </si>
  <si>
    <t>ผลขาดทุนด้านเครดิตที่คาดว่าจะเกิดขึ้น</t>
  </si>
  <si>
    <t>กำไรจากการดำเนินงาน</t>
  </si>
  <si>
    <t>ต้นทุนทางการเงิน</t>
  </si>
  <si>
    <t xml:space="preserve">   กำไรจากการจำหน่ายหลักทรัพย์เพื่อค้า</t>
  </si>
  <si>
    <t xml:space="preserve">   ค่าตัดจำหน่ายดอกเบี้ยรับตามสัญญาลูกหนี้เช่าการเงินและเช่าซื้อ</t>
  </si>
  <si>
    <t xml:space="preserve">   ต้นทุนทางการเงิน</t>
  </si>
  <si>
    <t xml:space="preserve">   หนี้สินทางการเงินหมุนเวียนอื่น</t>
  </si>
  <si>
    <t>เงินสดรับจากการจำหน่ายอุปกรณ์</t>
  </si>
  <si>
    <t>เงินสดจ่ายชำระหนี้สินตามสัญญาเช่า</t>
  </si>
  <si>
    <t>เงินสดจ่ายชำระคืนจากสัญญาลูกหนี้เช่าซื้อ</t>
  </si>
  <si>
    <t>ผลสะสมจากการเปลี่ยนแปลงนโยบายการบัญชี</t>
  </si>
  <si>
    <t xml:space="preserve">   (กำไร) ขาดทุนจากการจำหน่ายอุปกรณ์</t>
  </si>
  <si>
    <t xml:space="preserve">   รายได้ดอกเบี้ย</t>
  </si>
  <si>
    <t xml:space="preserve">   หนี้สินทางการเงินไม่หมุนเวียนอื่น</t>
  </si>
  <si>
    <t xml:space="preserve">   เงินสดรับจากดอกเบี้ย</t>
  </si>
  <si>
    <t>เงินสดรับจากเงินกู้ยืมระยะสั้นจากสถาบันการเงิน</t>
  </si>
  <si>
    <t>2</t>
  </si>
  <si>
    <t>22</t>
  </si>
  <si>
    <t>เงินฝากธนาคารที่มีภาระค้ำประกันเพิ่มขึ้น</t>
  </si>
  <si>
    <t>เงินเบิกเกินบัญชีลดลง</t>
  </si>
  <si>
    <t xml:space="preserve">   เจ้าหนี้จากการซื้อสินทรัพย์ไม่มีตัวตน</t>
  </si>
  <si>
    <t xml:space="preserve">   จ่ายดอกเบี้ย</t>
  </si>
  <si>
    <t xml:space="preserve">   จ่ายภาษีเงินได้</t>
  </si>
  <si>
    <t>14</t>
  </si>
  <si>
    <t xml:space="preserve">   กำไรจากการเปลี่ยนแปลงมูลค่ายุติธรรมในหลักทรัพย์เพื่อค้า</t>
  </si>
  <si>
    <t xml:space="preserve">   รายได้เงินปันผลจากบริษัทย่อย</t>
  </si>
  <si>
    <t>เงินปันผลรับจากบริษัทย่อย</t>
  </si>
  <si>
    <t>เงินสดจ่ายชำระคืนเงินกู้ยืมระยะสั้นจากบริษัทย่อย</t>
  </si>
  <si>
    <t>เงินสดจ่ายเงินปันผล</t>
  </si>
  <si>
    <t>เงินปันผลจ่าย (หมายเหตุ 26)</t>
  </si>
  <si>
    <t>ลูกหนี้การค้า - ขายผ่อนชำระ</t>
  </si>
  <si>
    <t>สินทรัพย์ทางการเงินหมุนเวียนอื่น - หลักทรัพย์เพื่อค้า</t>
  </si>
  <si>
    <t>11</t>
  </si>
  <si>
    <t>6</t>
  </si>
  <si>
    <t>23</t>
  </si>
  <si>
    <t>24</t>
  </si>
  <si>
    <t xml:space="preserve">   ลูกหนี้การค้า - ขายผ่อนชำระ </t>
  </si>
  <si>
    <t>เงินสดรับจากการจำหน่ายสินทรัพย์ไม่มีตัวตน</t>
  </si>
  <si>
    <t>กำไรก่อนค่าใช้จ่ายภาษีเงินได้</t>
  </si>
  <si>
    <t>กระแสเงินสดสุทธิจากกิจกรรมดำเนินงาน</t>
  </si>
  <si>
    <t>รายได้(ค่าใช้จ่าย)ภาษีเงินได้</t>
  </si>
  <si>
    <t xml:space="preserve">   จ่ายผลประโยชน์ระยะยาวของพนักงาน</t>
  </si>
  <si>
    <t>ณ วันที่ 30 กันยายน 2564</t>
  </si>
  <si>
    <t>30 กันยายน 2564</t>
  </si>
  <si>
    <t>ยอดคงเหลือ ณ วันที่ 30 กันยายน 2563</t>
  </si>
  <si>
    <t>ยอดคงเหลือ ณ วันที่ 30 กันยายน 2564</t>
  </si>
  <si>
    <t>สำหรับงวดสามเดือนสิ้นสุดวันที่ 30 กันยายน 2564</t>
  </si>
  <si>
    <t>สำหรับงวดเก้าเดือนสิ้นสุดวันที่ 30 กันยายน 2564</t>
  </si>
  <si>
    <t>กำไร(ขาดทุน)สำหรับงวด</t>
  </si>
  <si>
    <t>กำไร(ขาดทุน)ก่อนค่าใช้จ่ายภาษีเงินได้</t>
  </si>
  <si>
    <t>กำไร(ขาดทุน)ต่อหุ้น</t>
  </si>
  <si>
    <t xml:space="preserve">กำไร(ขาดทุน)ต่อหุ้นขั้นพื้นฐาน </t>
  </si>
  <si>
    <t xml:space="preserve">   กำไร(ขาดทุน)ส่วนที่เป็นของผู้ถือหุ้นของบริษัทฯ</t>
  </si>
  <si>
    <t>กำไร(ขาดทุน)ต่อหุ้นปรับลด</t>
  </si>
  <si>
    <t>ลูกหนี้การค้าและลูกหนี้อื่น</t>
  </si>
  <si>
    <t xml:space="preserve">   ผลขาดทุนด้านเครดิตที่คาดว่าจะเกิดขึ้นของลูกหนี้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</si>
</sst>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\ ;\(#,##0.00\)"/>
    <numFmt numFmtId="166" formatCode="#,##0.00;\(#,##0.00\)"/>
    <numFmt numFmtId="167" formatCode="#,##0\ ;\(#,##0\)"/>
    <numFmt numFmtId="168" formatCode="_(* #,##0_);_(* \(#,##0\);_(* &quot;-&quot;??_);_(@_)"/>
    <numFmt numFmtId="169" formatCode="_-* #,##0_-;\-* #,##0_-;_-* &quot;-&quot;??_-;_-@_-"/>
    <numFmt numFmtId="170" formatCode="#,##0_ ;\-#,##0\ "/>
    <numFmt numFmtId="171" formatCode="_-* #,##0.0_-;\-* #,##0.0_-;_-* &quot;-&quot;??_-;_-@_-"/>
    <numFmt numFmtId="172" formatCode="#,##0.000_);\(#,##0.000\)"/>
    <numFmt numFmtId="173" formatCode="#,##0.0000_);\(#,##0.0000\)"/>
    <numFmt numFmtId="174" formatCode="_(* #,##0.0_);_(* \(#,##0.0\);_(* &quot;-&quot;??_);_(@_)"/>
    <numFmt numFmtId="175" formatCode="_(* #,##0.000_);_(* \(#,##0.000\);_(* &quot;-&quot;??_);_(@_)"/>
    <numFmt numFmtId="176" formatCode="#,##0.00000_);\(#,##0.00000\)"/>
    <numFmt numFmtId="177" formatCode="#,##0.0_);\(#,##0.0\)"/>
    <numFmt numFmtId="178" formatCode="_(* #,##0.000_);_(* \(#,##0.000\);_(* &quot;-&quot;???_);_(@_)"/>
  </numFmts>
  <fonts count="53">
    <font>
      <sz val="15"/>
      <name val="Angsana New"/>
      <family val="1"/>
    </font>
    <font>
      <sz val="11"/>
      <color indexed="8"/>
      <name val="Calibri"/>
      <family val="2"/>
    </font>
    <font>
      <sz val="14"/>
      <name val="Cordia New"/>
      <family val="2"/>
    </font>
    <font>
      <sz val="8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  <font>
      <sz val="10"/>
      <name val="ApFont"/>
      <family val="0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ngsana New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ngsana New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5"/>
      <color indexed="8"/>
      <name val="Angsana New"/>
      <family val="1"/>
    </font>
    <font>
      <sz val="15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5"/>
      <color theme="1"/>
      <name val="Angsana New"/>
      <family val="1"/>
    </font>
    <font>
      <sz val="15"/>
      <color theme="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</cellStyleXfs>
  <cellXfs count="196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Font="1" applyFill="1" applyAlignment="1">
      <alignment/>
    </xf>
    <xf numFmtId="164" fontId="0" fillId="0" borderId="0" xfId="42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0" xfId="42" applyFont="1" applyFill="1" applyAlignment="1">
      <alignment horizontal="left"/>
    </xf>
    <xf numFmtId="164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166" fontId="4" fillId="0" borderId="0" xfId="0" applyNumberFormat="1" applyFont="1" applyFill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42" applyFont="1" applyFill="1" applyAlignment="1">
      <alignment horizontal="center"/>
    </xf>
    <xf numFmtId="164" fontId="0" fillId="0" borderId="10" xfId="42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/>
    </xf>
    <xf numFmtId="164" fontId="0" fillId="0" borderId="0" xfId="42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41" fontId="0" fillId="0" borderId="11" xfId="42" applyNumberFormat="1" applyFont="1" applyFill="1" applyBorder="1" applyAlignment="1">
      <alignment horizontal="center"/>
    </xf>
    <xf numFmtId="169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 quotePrefix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2" applyFont="1" applyFill="1" applyBorder="1" applyAlignment="1" quotePrefix="1">
      <alignment horizontal="center"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Alignment="1">
      <alignment horizontal="centerContinuous"/>
    </xf>
    <xf numFmtId="166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 quotePrefix="1">
      <alignment/>
    </xf>
    <xf numFmtId="2" fontId="5" fillId="0" borderId="0" xfId="0" applyNumberFormat="1" applyFont="1" applyFill="1" applyAlignment="1">
      <alignment horizontal="center"/>
    </xf>
    <xf numFmtId="41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left"/>
    </xf>
    <xf numFmtId="168" fontId="0" fillId="0" borderId="0" xfId="42" applyNumberFormat="1" applyFont="1" applyFill="1" applyAlignment="1">
      <alignment horizontal="centerContinuous"/>
    </xf>
    <xf numFmtId="168" fontId="0" fillId="0" borderId="0" xfId="42" applyNumberFormat="1" applyFont="1" applyFill="1" applyBorder="1" applyAlignment="1">
      <alignment horizontal="centerContinuous"/>
    </xf>
    <xf numFmtId="168" fontId="0" fillId="0" borderId="0" xfId="42" applyNumberFormat="1" applyFont="1" applyFill="1" applyAlignment="1">
      <alignment/>
    </xf>
    <xf numFmtId="41" fontId="0" fillId="0" borderId="12" xfId="42" applyNumberFormat="1" applyFont="1" applyFill="1" applyBorder="1" applyAlignment="1">
      <alignment horizontal="center"/>
    </xf>
    <xf numFmtId="41" fontId="0" fillId="0" borderId="13" xfId="42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Continuous"/>
    </xf>
    <xf numFmtId="0" fontId="0" fillId="0" borderId="10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/>
    </xf>
    <xf numFmtId="41" fontId="0" fillId="0" borderId="14" xfId="42" applyNumberFormat="1" applyFont="1" applyFill="1" applyBorder="1" applyAlignment="1">
      <alignment horizontal="right"/>
    </xf>
    <xf numFmtId="168" fontId="0" fillId="0" borderId="0" xfId="44" applyNumberFormat="1" applyFont="1" applyFill="1" applyAlignment="1">
      <alignment/>
    </xf>
    <xf numFmtId="41" fontId="0" fillId="0" borderId="15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16" xfId="0" applyFont="1" applyFill="1" applyBorder="1" applyAlignment="1">
      <alignment/>
    </xf>
    <xf numFmtId="0" fontId="0" fillId="0" borderId="0" xfId="59" applyFont="1" applyFill="1" applyAlignment="1">
      <alignment horizontal="center"/>
      <protection/>
    </xf>
    <xf numFmtId="0" fontId="0" fillId="0" borderId="10" xfId="59" applyFont="1" applyFill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64" fontId="51" fillId="0" borderId="0" xfId="42" applyFont="1" applyFill="1" applyAlignment="1">
      <alignment/>
    </xf>
    <xf numFmtId="41" fontId="51" fillId="0" borderId="0" xfId="44" applyNumberFormat="1" applyFont="1" applyFill="1" applyAlignment="1">
      <alignment/>
    </xf>
    <xf numFmtId="41" fontId="51" fillId="0" borderId="0" xfId="44" applyNumberFormat="1" applyFont="1" applyFill="1" applyBorder="1" applyAlignment="1">
      <alignment horizontal="right"/>
    </xf>
    <xf numFmtId="167" fontId="51" fillId="0" borderId="0" xfId="0" applyNumberFormat="1" applyFont="1" applyFill="1" applyAlignment="1">
      <alignment/>
    </xf>
    <xf numFmtId="41" fontId="51" fillId="0" borderId="14" xfId="44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left" vertical="center"/>
    </xf>
    <xf numFmtId="41" fontId="51" fillId="0" borderId="0" xfId="44" applyNumberFormat="1" applyFont="1" applyFill="1" applyBorder="1" applyAlignment="1">
      <alignment/>
    </xf>
    <xf numFmtId="41" fontId="51" fillId="0" borderId="17" xfId="44" applyNumberFormat="1" applyFont="1" applyFill="1" applyBorder="1" applyAlignment="1">
      <alignment/>
    </xf>
    <xf numFmtId="41" fontId="51" fillId="0" borderId="10" xfId="44" applyNumberFormat="1" applyFont="1" applyFill="1" applyBorder="1" applyAlignment="1">
      <alignment horizontal="right"/>
    </xf>
    <xf numFmtId="41" fontId="51" fillId="0" borderId="10" xfId="44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 horizontal="center"/>
    </xf>
    <xf numFmtId="41" fontId="0" fillId="0" borderId="17" xfId="44" applyNumberFormat="1" applyFont="1" applyFill="1" applyBorder="1" applyAlignment="1">
      <alignment/>
    </xf>
    <xf numFmtId="41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vertical="top"/>
    </xf>
    <xf numFmtId="41" fontId="51" fillId="0" borderId="15" xfId="44" applyNumberFormat="1" applyFont="1" applyFill="1" applyBorder="1" applyAlignment="1">
      <alignment/>
    </xf>
    <xf numFmtId="41" fontId="0" fillId="0" borderId="15" xfId="42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1" fontId="51" fillId="0" borderId="0" xfId="44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0" fontId="0" fillId="0" borderId="0" xfId="0" applyNumberFormat="1" applyFont="1" applyFill="1" applyBorder="1" applyAlignment="1">
      <alignment/>
    </xf>
    <xf numFmtId="168" fontId="51" fillId="0" borderId="0" xfId="44" applyNumberFormat="1" applyFont="1" applyFill="1" applyBorder="1" applyAlignment="1">
      <alignment/>
    </xf>
    <xf numFmtId="41" fontId="51" fillId="0" borderId="0" xfId="0" applyNumberFormat="1" applyFont="1" applyFill="1" applyAlignment="1">
      <alignment horizontal="right"/>
    </xf>
    <xf numFmtId="41" fontId="51" fillId="0" borderId="17" xfId="44" applyNumberFormat="1" applyFont="1" applyFill="1" applyBorder="1" applyAlignment="1">
      <alignment horizontal="right"/>
    </xf>
    <xf numFmtId="41" fontId="52" fillId="0" borderId="0" xfId="42" applyNumberFormat="1" applyFont="1" applyFill="1" applyAlignment="1">
      <alignment horizontal="right"/>
    </xf>
    <xf numFmtId="0" fontId="52" fillId="0" borderId="0" xfId="0" applyFont="1" applyFill="1" applyAlignment="1">
      <alignment/>
    </xf>
    <xf numFmtId="41" fontId="52" fillId="0" borderId="0" xfId="0" applyNumberFormat="1" applyFont="1" applyFill="1" applyAlignment="1">
      <alignment/>
    </xf>
    <xf numFmtId="41" fontId="0" fillId="0" borderId="10" xfId="42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41" fontId="0" fillId="0" borderId="0" xfId="44" applyNumberFormat="1" applyFont="1" applyFill="1" applyAlignment="1">
      <alignment vertical="center"/>
    </xf>
    <xf numFmtId="41" fontId="0" fillId="0" borderId="0" xfId="44" applyNumberFormat="1" applyFont="1" applyFill="1" applyAlignment="1">
      <alignment horizontal="right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7" xfId="42" applyNumberFormat="1" applyFont="1" applyFill="1" applyBorder="1" applyAlignment="1">
      <alignment/>
    </xf>
    <xf numFmtId="41" fontId="0" fillId="0" borderId="17" xfId="42" applyNumberFormat="1" applyFont="1" applyFill="1" applyBorder="1" applyAlignment="1">
      <alignment horizontal="right"/>
    </xf>
    <xf numFmtId="41" fontId="0" fillId="0" borderId="0" xfId="44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/>
    </xf>
    <xf numFmtId="169" fontId="0" fillId="0" borderId="0" xfId="42" applyNumberFormat="1" applyFont="1" applyFill="1" applyBorder="1" applyAlignment="1">
      <alignment horizontal="center"/>
    </xf>
    <xf numFmtId="169" fontId="0" fillId="0" borderId="0" xfId="42" applyNumberFormat="1" applyFont="1" applyFill="1" applyBorder="1" applyAlignment="1">
      <alignment/>
    </xf>
    <xf numFmtId="169" fontId="0" fillId="0" borderId="0" xfId="42" applyNumberFormat="1" applyFont="1" applyFill="1" applyBorder="1" applyAlignment="1" quotePrefix="1">
      <alignment/>
    </xf>
    <xf numFmtId="169" fontId="0" fillId="0" borderId="0" xfId="42" applyNumberFormat="1" applyFont="1" applyFill="1" applyBorder="1" applyAlignment="1">
      <alignment horizontal="center" wrapText="1"/>
    </xf>
    <xf numFmtId="169" fontId="0" fillId="0" borderId="0" xfId="42" applyNumberFormat="1" applyFont="1" applyFill="1" applyBorder="1" applyAlignment="1" quotePrefix="1">
      <alignment horizontal="center"/>
    </xf>
    <xf numFmtId="0" fontId="0" fillId="0" borderId="0" xfId="0" applyFont="1" applyFill="1" applyAlignment="1" quotePrefix="1">
      <alignment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41" fontId="0" fillId="0" borderId="0" xfId="44" applyNumberFormat="1" applyFont="1" applyFill="1" applyAlignment="1">
      <alignment horizontal="right"/>
    </xf>
    <xf numFmtId="168" fontId="0" fillId="0" borderId="0" xfId="42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41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51" fillId="0" borderId="10" xfId="45" applyNumberFormat="1" applyFont="1" applyFill="1" applyBorder="1" applyAlignment="1">
      <alignment horizontal="right"/>
    </xf>
    <xf numFmtId="41" fontId="51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37" fontId="51" fillId="0" borderId="15" xfId="0" applyNumberFormat="1" applyFont="1" applyFill="1" applyBorder="1" applyAlignment="1">
      <alignment/>
    </xf>
    <xf numFmtId="168" fontId="51" fillId="0" borderId="0" xfId="0" applyNumberFormat="1" applyFont="1" applyFill="1" applyAlignment="1">
      <alignment/>
    </xf>
    <xf numFmtId="41" fontId="51" fillId="0" borderId="0" xfId="45" applyNumberFormat="1" applyFont="1" applyFill="1" applyAlignment="1">
      <alignment/>
    </xf>
    <xf numFmtId="41" fontId="51" fillId="0" borderId="0" xfId="45" applyNumberFormat="1" applyFont="1" applyFill="1" applyBorder="1" applyAlignment="1">
      <alignment/>
    </xf>
    <xf numFmtId="41" fontId="0" fillId="0" borderId="0" xfId="45" applyNumberFormat="1" applyFont="1" applyFill="1" applyBorder="1" applyAlignment="1">
      <alignment/>
    </xf>
    <xf numFmtId="41" fontId="0" fillId="0" borderId="0" xfId="45" applyNumberFormat="1" applyFont="1" applyFill="1" applyAlignment="1">
      <alignment/>
    </xf>
    <xf numFmtId="41" fontId="51" fillId="0" borderId="17" xfId="45" applyNumberFormat="1" applyFont="1" applyFill="1" applyBorder="1" applyAlignment="1">
      <alignment/>
    </xf>
    <xf numFmtId="41" fontId="0" fillId="0" borderId="10" xfId="45" applyNumberFormat="1" applyFont="1" applyFill="1" applyBorder="1" applyAlignment="1">
      <alignment horizontal="right"/>
    </xf>
    <xf numFmtId="41" fontId="51" fillId="0" borderId="0" xfId="45" applyNumberFormat="1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1" fontId="51" fillId="0" borderId="0" xfId="45" applyNumberFormat="1" applyFont="1" applyFill="1" applyAlignment="1">
      <alignment horizontal="right"/>
    </xf>
    <xf numFmtId="41" fontId="0" fillId="0" borderId="0" xfId="45" applyNumberFormat="1" applyFont="1" applyFill="1" applyAlignment="1">
      <alignment horizontal="right"/>
    </xf>
    <xf numFmtId="168" fontId="51" fillId="0" borderId="0" xfId="45" applyNumberFormat="1" applyFont="1" applyFill="1" applyBorder="1" applyAlignment="1">
      <alignment/>
    </xf>
    <xf numFmtId="41" fontId="0" fillId="0" borderId="0" xfId="45" applyNumberFormat="1" applyFont="1" applyFill="1" applyAlignment="1">
      <alignment vertical="center"/>
    </xf>
    <xf numFmtId="41" fontId="0" fillId="0" borderId="0" xfId="45" applyNumberFormat="1" applyFont="1" applyFill="1" applyAlignment="1">
      <alignment horizontal="right" vertical="center"/>
    </xf>
    <xf numFmtId="41" fontId="0" fillId="0" borderId="0" xfId="45" applyNumberFormat="1" applyFont="1" applyFill="1" applyBorder="1" applyAlignment="1">
      <alignment horizontal="right" vertical="center"/>
    </xf>
    <xf numFmtId="41" fontId="0" fillId="0" borderId="17" xfId="45" applyNumberFormat="1" applyFont="1" applyFill="1" applyBorder="1" applyAlignment="1">
      <alignment/>
    </xf>
    <xf numFmtId="41" fontId="51" fillId="0" borderId="10" xfId="45" applyNumberFormat="1" applyFont="1" applyFill="1" applyBorder="1" applyAlignment="1">
      <alignment/>
    </xf>
    <xf numFmtId="41" fontId="51" fillId="0" borderId="15" xfId="4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0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41" fontId="0" fillId="0" borderId="11" xfId="42" applyNumberFormat="1" applyFont="1" applyFill="1" applyBorder="1" applyAlignment="1">
      <alignment horizontal="right"/>
    </xf>
    <xf numFmtId="37" fontId="51" fillId="0" borderId="15" xfId="0" applyNumberFormat="1" applyFont="1" applyBorder="1" applyAlignment="1">
      <alignment/>
    </xf>
    <xf numFmtId="0" fontId="51" fillId="0" borderId="0" xfId="0" applyFont="1" applyAlignment="1">
      <alignment/>
    </xf>
    <xf numFmtId="178" fontId="51" fillId="0" borderId="15" xfId="0" applyNumberFormat="1" applyFont="1" applyBorder="1" applyAlignment="1">
      <alignment/>
    </xf>
    <xf numFmtId="178" fontId="51" fillId="0" borderId="0" xfId="0" applyNumberFormat="1" applyFont="1" applyAlignment="1">
      <alignment/>
    </xf>
    <xf numFmtId="178" fontId="51" fillId="0" borderId="0" xfId="0" applyNumberFormat="1" applyFont="1" applyFill="1" applyAlignment="1">
      <alignment/>
    </xf>
    <xf numFmtId="178" fontId="51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 wrapText="1"/>
    </xf>
    <xf numFmtId="164" fontId="0" fillId="0" borderId="10" xfId="42" applyFont="1" applyFill="1" applyBorder="1" applyAlignment="1">
      <alignment horizontal="center" wrapText="1"/>
    </xf>
    <xf numFmtId="164" fontId="0" fillId="0" borderId="10" xfId="42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E-T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219075</xdr:rowOff>
    </xdr:from>
    <xdr:to>
      <xdr:col>9</xdr:col>
      <xdr:colOff>0</xdr:colOff>
      <xdr:row>3</xdr:row>
      <xdr:rowOff>104775</xdr:rowOff>
    </xdr:to>
    <xdr:pic>
      <xdr:nvPicPr>
        <xdr:cNvPr id="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190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44</xdr:row>
      <xdr:rowOff>219075</xdr:rowOff>
    </xdr:from>
    <xdr:to>
      <xdr:col>9</xdr:col>
      <xdr:colOff>0</xdr:colOff>
      <xdr:row>47</xdr:row>
      <xdr:rowOff>47625</xdr:rowOff>
    </xdr:to>
    <xdr:pic>
      <xdr:nvPicPr>
        <xdr:cNvPr id="2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182475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78</xdr:row>
      <xdr:rowOff>266700</xdr:rowOff>
    </xdr:from>
    <xdr:to>
      <xdr:col>9</xdr:col>
      <xdr:colOff>0</xdr:colOff>
      <xdr:row>81</xdr:row>
      <xdr:rowOff>95250</xdr:rowOff>
    </xdr:to>
    <xdr:pic>
      <xdr:nvPicPr>
        <xdr:cNvPr id="3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2574250"/>
          <a:ext cx="1495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39</xdr:row>
      <xdr:rowOff>209550</xdr:rowOff>
    </xdr:from>
    <xdr:to>
      <xdr:col>6</xdr:col>
      <xdr:colOff>295275</xdr:colOff>
      <xdr:row>43</xdr:row>
      <xdr:rowOff>104775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762125" y="10982325"/>
          <a:ext cx="1714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73</xdr:row>
      <xdr:rowOff>0</xdr:rowOff>
    </xdr:from>
    <xdr:to>
      <xdr:col>6</xdr:col>
      <xdr:colOff>390525</xdr:colOff>
      <xdr:row>77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847850" y="20783550"/>
          <a:ext cx="1724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103</xdr:row>
      <xdr:rowOff>57150</xdr:rowOff>
    </xdr:from>
    <xdr:to>
      <xdr:col>9</xdr:col>
      <xdr:colOff>0</xdr:colOff>
      <xdr:row>106</xdr:row>
      <xdr:rowOff>85725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181350" y="29908500"/>
          <a:ext cx="1666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119</xdr:row>
      <xdr:rowOff>9525</xdr:rowOff>
    </xdr:from>
    <xdr:to>
      <xdr:col>5</xdr:col>
      <xdr:colOff>0</xdr:colOff>
      <xdr:row>121</xdr:row>
      <xdr:rowOff>209550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307080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75</xdr:row>
      <xdr:rowOff>76200</xdr:rowOff>
    </xdr:from>
    <xdr:to>
      <xdr:col>5</xdr:col>
      <xdr:colOff>0</xdr:colOff>
      <xdr:row>77</xdr:row>
      <xdr:rowOff>276225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0983575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148</xdr:row>
      <xdr:rowOff>247650</xdr:rowOff>
    </xdr:from>
    <xdr:to>
      <xdr:col>4</xdr:col>
      <xdr:colOff>238125</xdr:colOff>
      <xdr:row>156</xdr:row>
      <xdr:rowOff>57150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600325" y="41319450"/>
          <a:ext cx="19431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113</xdr:row>
      <xdr:rowOff>142875</xdr:rowOff>
    </xdr:from>
    <xdr:to>
      <xdr:col>4</xdr:col>
      <xdr:colOff>19050</xdr:colOff>
      <xdr:row>116</xdr:row>
      <xdr:rowOff>257175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390775" y="31546800"/>
          <a:ext cx="1933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38</xdr:row>
      <xdr:rowOff>57150</xdr:rowOff>
    </xdr:from>
    <xdr:to>
      <xdr:col>5</xdr:col>
      <xdr:colOff>0</xdr:colOff>
      <xdr:row>40</xdr:row>
      <xdr:rowOff>247650</xdr:rowOff>
    </xdr:to>
    <xdr:pic>
      <xdr:nvPicPr>
        <xdr:cNvPr id="5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06489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65</xdr:row>
      <xdr:rowOff>152400</xdr:rowOff>
    </xdr:from>
    <xdr:to>
      <xdr:col>2</xdr:col>
      <xdr:colOff>66675</xdr:colOff>
      <xdr:row>71</xdr:row>
      <xdr:rowOff>238125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333500" y="18221325"/>
          <a:ext cx="23812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9525</xdr:rowOff>
    </xdr:from>
    <xdr:to>
      <xdr:col>7</xdr:col>
      <xdr:colOff>0</xdr:colOff>
      <xdr:row>121</xdr:row>
      <xdr:rowOff>209550</xdr:rowOff>
    </xdr:to>
    <xdr:pic>
      <xdr:nvPicPr>
        <xdr:cNvPr id="7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07080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75</xdr:row>
      <xdr:rowOff>76200</xdr:rowOff>
    </xdr:from>
    <xdr:to>
      <xdr:col>7</xdr:col>
      <xdr:colOff>0</xdr:colOff>
      <xdr:row>77</xdr:row>
      <xdr:rowOff>276225</xdr:rowOff>
    </xdr:to>
    <xdr:pic>
      <xdr:nvPicPr>
        <xdr:cNvPr id="8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0983575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38</xdr:row>
      <xdr:rowOff>57150</xdr:rowOff>
    </xdr:from>
    <xdr:to>
      <xdr:col>7</xdr:col>
      <xdr:colOff>0</xdr:colOff>
      <xdr:row>40</xdr:row>
      <xdr:rowOff>247650</xdr:rowOff>
    </xdr:to>
    <xdr:pic>
      <xdr:nvPicPr>
        <xdr:cNvPr id="9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06489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</xdr:row>
      <xdr:rowOff>57150</xdr:rowOff>
    </xdr:from>
    <xdr:to>
      <xdr:col>5</xdr:col>
      <xdr:colOff>0</xdr:colOff>
      <xdr:row>3</xdr:row>
      <xdr:rowOff>247650</xdr:rowOff>
    </xdr:to>
    <xdr:pic>
      <xdr:nvPicPr>
        <xdr:cNvPr id="10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3337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28</xdr:row>
      <xdr:rowOff>152400</xdr:rowOff>
    </xdr:from>
    <xdr:to>
      <xdr:col>2</xdr:col>
      <xdr:colOff>66675</xdr:colOff>
      <xdr:row>34</xdr:row>
      <xdr:rowOff>238125</xdr:rowOff>
    </xdr:to>
    <xdr:pic>
      <xdr:nvPicPr>
        <xdr:cNvPr id="11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333500" y="7905750"/>
          <a:ext cx="23812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1</xdr:row>
      <xdr:rowOff>57150</xdr:rowOff>
    </xdr:from>
    <xdr:to>
      <xdr:col>7</xdr:col>
      <xdr:colOff>0</xdr:colOff>
      <xdr:row>3</xdr:row>
      <xdr:rowOff>247650</xdr:rowOff>
    </xdr:to>
    <xdr:pic>
      <xdr:nvPicPr>
        <xdr:cNvPr id="12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3337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247650</xdr:rowOff>
    </xdr:from>
    <xdr:to>
      <xdr:col>6</xdr:col>
      <xdr:colOff>552450</xdr:colOff>
      <xdr:row>3</xdr:row>
      <xdr:rowOff>161925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7650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24</xdr:row>
      <xdr:rowOff>0</xdr:rowOff>
    </xdr:from>
    <xdr:to>
      <xdr:col>2</xdr:col>
      <xdr:colOff>561975</xdr:colOff>
      <xdr:row>26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6629400"/>
          <a:ext cx="3228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247650</xdr:rowOff>
    </xdr:from>
    <xdr:to>
      <xdr:col>6</xdr:col>
      <xdr:colOff>552450</xdr:colOff>
      <xdr:row>3</xdr:row>
      <xdr:rowOff>161925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7650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24</xdr:row>
      <xdr:rowOff>0</xdr:rowOff>
    </xdr:from>
    <xdr:to>
      <xdr:col>2</xdr:col>
      <xdr:colOff>561975</xdr:colOff>
      <xdr:row>26</xdr:row>
      <xdr:rowOff>28575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6629400"/>
          <a:ext cx="3228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17</xdr:row>
      <xdr:rowOff>0</xdr:rowOff>
    </xdr:from>
    <xdr:to>
      <xdr:col>2</xdr:col>
      <xdr:colOff>561975</xdr:colOff>
      <xdr:row>19</xdr:row>
      <xdr:rowOff>28575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695825"/>
          <a:ext cx="3228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17</xdr:row>
      <xdr:rowOff>0</xdr:rowOff>
    </xdr:from>
    <xdr:to>
      <xdr:col>2</xdr:col>
      <xdr:colOff>561975</xdr:colOff>
      <xdr:row>19</xdr:row>
      <xdr:rowOff>28575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695825"/>
          <a:ext cx="3228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247650</xdr:rowOff>
    </xdr:from>
    <xdr:to>
      <xdr:col>6</xdr:col>
      <xdr:colOff>552450</xdr:colOff>
      <xdr:row>3</xdr:row>
      <xdr:rowOff>161925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47650"/>
          <a:ext cx="1600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23</xdr:row>
      <xdr:rowOff>0</xdr:rowOff>
    </xdr:from>
    <xdr:to>
      <xdr:col>2</xdr:col>
      <xdr:colOff>561975</xdr:colOff>
      <xdr:row>25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6353175"/>
          <a:ext cx="3133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showGridLines="0" tabSelected="1" view="pageBreakPreview" zoomScale="70" zoomScaleNormal="115" zoomScaleSheetLayoutView="70" zoomScalePageLayoutView="0" workbookViewId="0" topLeftCell="A1">
      <selection activeCell="H14" sqref="H14"/>
    </sheetView>
  </sheetViews>
  <sheetFormatPr defaultColWidth="9.140625" defaultRowHeight="22.5" customHeight="1"/>
  <cols>
    <col min="1" max="3" width="1.7109375" style="7" customWidth="1"/>
    <col min="4" max="4" width="13.7109375" style="7" customWidth="1"/>
    <col min="5" max="5" width="12.7109375" style="7" customWidth="1"/>
    <col min="6" max="6" width="16.140625" style="7" customWidth="1"/>
    <col min="7" max="7" width="8.7109375" style="45" customWidth="1"/>
    <col min="8" max="8" width="0.85546875" style="24" customWidth="1"/>
    <col min="9" max="9" width="15.421875" style="3" customWidth="1"/>
    <col min="10" max="10" width="0.85546875" style="7" customWidth="1"/>
    <col min="11" max="11" width="15.421875" style="33" customWidth="1"/>
    <col min="12" max="12" width="0.85546875" style="7" customWidth="1"/>
    <col min="13" max="13" width="15.421875" style="3" customWidth="1"/>
    <col min="14" max="14" width="0.85546875" style="7" customWidth="1"/>
    <col min="15" max="15" width="15.421875" style="7" customWidth="1"/>
    <col min="16" max="16384" width="9.140625" style="7" customWidth="1"/>
  </cols>
  <sheetData>
    <row r="1" spans="1:11" ht="21.75" customHeight="1">
      <c r="A1" s="10" t="s">
        <v>116</v>
      </c>
      <c r="B1" s="14"/>
      <c r="C1" s="14"/>
      <c r="D1" s="14"/>
      <c r="E1" s="14"/>
      <c r="F1" s="14"/>
      <c r="G1" s="62"/>
      <c r="H1" s="36"/>
      <c r="I1" s="99"/>
      <c r="K1" s="35"/>
    </row>
    <row r="2" spans="1:11" ht="21.75" customHeight="1">
      <c r="A2" s="15" t="s">
        <v>36</v>
      </c>
      <c r="B2" s="37"/>
      <c r="C2" s="37"/>
      <c r="D2" s="37"/>
      <c r="E2" s="37"/>
      <c r="F2" s="37"/>
      <c r="G2" s="62"/>
      <c r="H2" s="37"/>
      <c r="I2" s="99"/>
      <c r="K2" s="35"/>
    </row>
    <row r="3" spans="1:11" ht="21.75" customHeight="1">
      <c r="A3" s="15" t="s">
        <v>201</v>
      </c>
      <c r="B3" s="37"/>
      <c r="C3" s="37"/>
      <c r="D3" s="37"/>
      <c r="E3" s="37"/>
      <c r="F3" s="37"/>
      <c r="G3" s="62"/>
      <c r="H3" s="37"/>
      <c r="I3" s="99"/>
      <c r="K3" s="35"/>
    </row>
    <row r="4" spans="2:15" ht="21.75" customHeight="1">
      <c r="B4" s="38"/>
      <c r="C4" s="38"/>
      <c r="D4" s="38"/>
      <c r="E4" s="38"/>
      <c r="F4" s="38"/>
      <c r="H4" s="38"/>
      <c r="I4" s="100"/>
      <c r="K4" s="39"/>
      <c r="O4" s="39" t="s">
        <v>54</v>
      </c>
    </row>
    <row r="5" spans="2:15" ht="21.75" customHeight="1">
      <c r="B5" s="38"/>
      <c r="C5" s="38"/>
      <c r="D5" s="38"/>
      <c r="E5" s="38"/>
      <c r="F5" s="38"/>
      <c r="H5" s="38"/>
      <c r="I5" s="190" t="s">
        <v>106</v>
      </c>
      <c r="J5" s="190"/>
      <c r="K5" s="190"/>
      <c r="M5" s="189" t="s">
        <v>107</v>
      </c>
      <c r="N5" s="189"/>
      <c r="O5" s="189"/>
    </row>
    <row r="6" spans="2:15" ht="21.75" customHeight="1">
      <c r="B6" s="38"/>
      <c r="C6" s="38"/>
      <c r="D6" s="38"/>
      <c r="E6" s="38"/>
      <c r="F6" s="38"/>
      <c r="G6" s="63" t="s">
        <v>13</v>
      </c>
      <c r="H6" s="64"/>
      <c r="I6" s="101" t="s">
        <v>202</v>
      </c>
      <c r="J6" s="43"/>
      <c r="K6" s="42" t="s">
        <v>155</v>
      </c>
      <c r="M6" s="101" t="s">
        <v>202</v>
      </c>
      <c r="N6" s="43"/>
      <c r="O6" s="42" t="s">
        <v>155</v>
      </c>
    </row>
    <row r="7" spans="2:15" ht="21.75" customHeight="1">
      <c r="B7" s="38"/>
      <c r="C7" s="38"/>
      <c r="D7" s="38"/>
      <c r="E7" s="38"/>
      <c r="F7" s="38"/>
      <c r="G7" s="44"/>
      <c r="H7" s="64"/>
      <c r="I7" s="102" t="s">
        <v>86</v>
      </c>
      <c r="K7" s="44" t="s">
        <v>87</v>
      </c>
      <c r="M7" s="102" t="s">
        <v>86</v>
      </c>
      <c r="N7" s="44"/>
      <c r="O7" s="44" t="s">
        <v>87</v>
      </c>
    </row>
    <row r="8" spans="2:15" ht="21.75" customHeight="1">
      <c r="B8" s="38"/>
      <c r="C8" s="38"/>
      <c r="D8" s="38"/>
      <c r="E8" s="38"/>
      <c r="F8" s="38"/>
      <c r="G8" s="44"/>
      <c r="H8" s="64"/>
      <c r="I8" s="102" t="s">
        <v>88</v>
      </c>
      <c r="K8" s="44"/>
      <c r="M8" s="102" t="s">
        <v>88</v>
      </c>
      <c r="N8" s="44"/>
      <c r="O8" s="44"/>
    </row>
    <row r="9" spans="1:11" ht="21.75" customHeight="1">
      <c r="A9" s="65" t="s">
        <v>8</v>
      </c>
      <c r="F9" s="66"/>
      <c r="G9" s="67"/>
      <c r="H9" s="68"/>
      <c r="I9" s="102"/>
      <c r="K9" s="69"/>
    </row>
    <row r="10" spans="1:8" ht="21.75" customHeight="1">
      <c r="A10" s="23" t="s">
        <v>0</v>
      </c>
      <c r="E10" s="70"/>
      <c r="F10" s="70"/>
      <c r="H10" s="46"/>
    </row>
    <row r="11" spans="1:15" ht="21.75" customHeight="1">
      <c r="A11" s="7" t="s">
        <v>28</v>
      </c>
      <c r="E11" s="70"/>
      <c r="F11" s="70"/>
      <c r="H11" s="141"/>
      <c r="I11" s="5">
        <v>150553</v>
      </c>
      <c r="J11" s="142"/>
      <c r="K11" s="143">
        <v>47203</v>
      </c>
      <c r="L11" s="122"/>
      <c r="M11" s="5">
        <v>142599</v>
      </c>
      <c r="N11" s="144"/>
      <c r="O11" s="143">
        <v>33966</v>
      </c>
    </row>
    <row r="12" spans="1:15" ht="21.75" customHeight="1">
      <c r="A12" s="145" t="s">
        <v>213</v>
      </c>
      <c r="B12" s="145"/>
      <c r="C12" s="145"/>
      <c r="D12" s="145"/>
      <c r="E12" s="141"/>
      <c r="F12" s="70"/>
      <c r="G12" s="45" t="s">
        <v>140</v>
      </c>
      <c r="H12" s="141"/>
      <c r="I12" s="5">
        <v>2420</v>
      </c>
      <c r="J12" s="142"/>
      <c r="K12" s="143">
        <v>5153</v>
      </c>
      <c r="L12" s="122"/>
      <c r="M12" s="5">
        <v>8187</v>
      </c>
      <c r="N12" s="144"/>
      <c r="O12" s="143">
        <v>5603</v>
      </c>
    </row>
    <row r="13" spans="1:15" ht="21.75" customHeight="1">
      <c r="A13" s="145" t="s">
        <v>189</v>
      </c>
      <c r="E13" s="70"/>
      <c r="F13" s="70"/>
      <c r="G13" s="45" t="s">
        <v>93</v>
      </c>
      <c r="H13" s="141"/>
      <c r="I13" s="5">
        <v>22155</v>
      </c>
      <c r="J13" s="142"/>
      <c r="K13" s="143">
        <v>0</v>
      </c>
      <c r="L13" s="122"/>
      <c r="M13" s="5">
        <v>0</v>
      </c>
      <c r="N13" s="144"/>
      <c r="O13" s="143">
        <v>0</v>
      </c>
    </row>
    <row r="14" spans="1:15" ht="21.75" customHeight="1">
      <c r="A14" s="7" t="s">
        <v>110</v>
      </c>
      <c r="E14" s="70"/>
      <c r="F14" s="70"/>
      <c r="H14" s="141"/>
      <c r="I14" s="5"/>
      <c r="J14" s="145"/>
      <c r="K14" s="146"/>
      <c r="L14" s="145"/>
      <c r="M14" s="5"/>
      <c r="N14" s="145"/>
      <c r="O14" s="147"/>
    </row>
    <row r="15" spans="2:15" ht="21.75" customHeight="1">
      <c r="B15" s="7" t="s">
        <v>108</v>
      </c>
      <c r="E15" s="70"/>
      <c r="F15" s="70"/>
      <c r="G15" s="110">
        <v>5</v>
      </c>
      <c r="H15" s="141"/>
      <c r="I15" s="143">
        <v>573590</v>
      </c>
      <c r="J15" s="142"/>
      <c r="K15" s="143">
        <v>816410</v>
      </c>
      <c r="L15" s="148"/>
      <c r="M15" s="5">
        <v>573590</v>
      </c>
      <c r="N15" s="144"/>
      <c r="O15" s="143">
        <v>816410</v>
      </c>
    </row>
    <row r="16" spans="1:15" ht="21.75" customHeight="1">
      <c r="A16" s="7" t="s">
        <v>111</v>
      </c>
      <c r="E16" s="70"/>
      <c r="F16" s="70"/>
      <c r="G16" s="110"/>
      <c r="H16" s="141"/>
      <c r="I16" s="5"/>
      <c r="J16" s="145"/>
      <c r="K16" s="143"/>
      <c r="L16" s="148"/>
      <c r="M16" s="5"/>
      <c r="N16" s="144"/>
      <c r="O16" s="143"/>
    </row>
    <row r="17" spans="2:15" ht="21.75" customHeight="1">
      <c r="B17" s="7" t="s">
        <v>108</v>
      </c>
      <c r="E17" s="70"/>
      <c r="F17" s="70"/>
      <c r="G17" s="110">
        <v>6</v>
      </c>
      <c r="H17" s="141"/>
      <c r="I17" s="143">
        <v>666042</v>
      </c>
      <c r="J17" s="142"/>
      <c r="K17" s="143">
        <v>899537</v>
      </c>
      <c r="L17" s="148"/>
      <c r="M17" s="5">
        <v>666042</v>
      </c>
      <c r="N17" s="144"/>
      <c r="O17" s="143">
        <v>899537</v>
      </c>
    </row>
    <row r="18" spans="1:15" ht="21.75" customHeight="1">
      <c r="A18" s="7" t="s">
        <v>112</v>
      </c>
      <c r="E18" s="70"/>
      <c r="F18" s="70"/>
      <c r="G18" s="110"/>
      <c r="H18" s="141"/>
      <c r="I18" s="5"/>
      <c r="J18" s="145"/>
      <c r="K18" s="143"/>
      <c r="L18" s="148"/>
      <c r="M18" s="5"/>
      <c r="N18" s="144"/>
      <c r="O18" s="143"/>
    </row>
    <row r="19" spans="2:15" ht="21.75" customHeight="1">
      <c r="B19" s="7" t="s">
        <v>108</v>
      </c>
      <c r="E19" s="70"/>
      <c r="F19" s="70"/>
      <c r="G19" s="110">
        <v>7</v>
      </c>
      <c r="H19" s="141"/>
      <c r="I19" s="143">
        <v>58846</v>
      </c>
      <c r="J19" s="142"/>
      <c r="K19" s="143">
        <v>53423</v>
      </c>
      <c r="L19" s="148"/>
      <c r="M19" s="5">
        <v>58846</v>
      </c>
      <c r="N19" s="144"/>
      <c r="O19" s="143">
        <v>53423</v>
      </c>
    </row>
    <row r="20" spans="1:15" ht="21.75" customHeight="1">
      <c r="A20" s="7" t="s">
        <v>113</v>
      </c>
      <c r="E20" s="70"/>
      <c r="F20" s="70"/>
      <c r="G20" s="110"/>
      <c r="H20" s="141"/>
      <c r="I20" s="5"/>
      <c r="J20" s="145"/>
      <c r="K20" s="143"/>
      <c r="L20" s="148"/>
      <c r="M20" s="5"/>
      <c r="N20" s="144"/>
      <c r="O20" s="143"/>
    </row>
    <row r="21" spans="2:15" ht="21.75" customHeight="1">
      <c r="B21" s="7" t="s">
        <v>108</v>
      </c>
      <c r="E21" s="70"/>
      <c r="F21" s="70"/>
      <c r="G21" s="110">
        <v>8</v>
      </c>
      <c r="H21" s="141"/>
      <c r="I21" s="143">
        <v>59964</v>
      </c>
      <c r="J21" s="142"/>
      <c r="K21" s="143">
        <v>83872</v>
      </c>
      <c r="L21" s="148"/>
      <c r="M21" s="5">
        <v>59964</v>
      </c>
      <c r="N21" s="144"/>
      <c r="O21" s="143">
        <v>83872</v>
      </c>
    </row>
    <row r="22" spans="1:15" ht="21.75" customHeight="1">
      <c r="A22" s="145" t="s">
        <v>190</v>
      </c>
      <c r="E22" s="70"/>
      <c r="F22" s="70"/>
      <c r="G22" s="110">
        <v>10</v>
      </c>
      <c r="H22" s="141"/>
      <c r="I22" s="143">
        <v>270109</v>
      </c>
      <c r="J22" s="142"/>
      <c r="K22" s="143">
        <v>0</v>
      </c>
      <c r="L22" s="148"/>
      <c r="M22" s="5">
        <v>270109</v>
      </c>
      <c r="N22" s="144"/>
      <c r="O22" s="143">
        <v>0</v>
      </c>
    </row>
    <row r="23" spans="1:15" ht="21.75" customHeight="1">
      <c r="A23" s="7" t="s">
        <v>24</v>
      </c>
      <c r="E23" s="70"/>
      <c r="F23" s="70"/>
      <c r="G23" s="110"/>
      <c r="H23" s="141"/>
      <c r="I23" s="5">
        <v>4810</v>
      </c>
      <c r="J23" s="142"/>
      <c r="K23" s="143">
        <v>3239</v>
      </c>
      <c r="L23" s="148"/>
      <c r="M23" s="5">
        <v>3291</v>
      </c>
      <c r="N23" s="144"/>
      <c r="O23" s="143">
        <v>3048</v>
      </c>
    </row>
    <row r="24" spans="1:15" ht="21.75" customHeight="1">
      <c r="A24" s="23" t="s">
        <v>1</v>
      </c>
      <c r="E24" s="70"/>
      <c r="F24" s="70"/>
      <c r="H24" s="46"/>
      <c r="I24" s="127">
        <f>SUM(I11:I23)</f>
        <v>1808489</v>
      </c>
      <c r="J24" s="87"/>
      <c r="K24" s="127">
        <f>SUM(K11:K23)</f>
        <v>1908837</v>
      </c>
      <c r="L24" s="87"/>
      <c r="M24" s="127">
        <f>SUM(M11:M23)</f>
        <v>1782628</v>
      </c>
      <c r="O24" s="127">
        <f>SUM(O11:O23)</f>
        <v>1895859</v>
      </c>
    </row>
    <row r="25" spans="1:15" ht="21.75" customHeight="1">
      <c r="A25" s="23" t="s">
        <v>11</v>
      </c>
      <c r="E25" s="70"/>
      <c r="F25" s="70"/>
      <c r="H25" s="46"/>
      <c r="I25" s="88"/>
      <c r="J25" s="87"/>
      <c r="K25" s="88"/>
      <c r="L25" s="87"/>
      <c r="M25" s="88"/>
      <c r="O25" s="5"/>
    </row>
    <row r="26" spans="1:18" ht="21.75" customHeight="1">
      <c r="A26" s="7" t="s">
        <v>33</v>
      </c>
      <c r="E26" s="70"/>
      <c r="F26" s="70"/>
      <c r="G26" s="45" t="s">
        <v>191</v>
      </c>
      <c r="H26" s="141"/>
      <c r="I26" s="5">
        <v>89541</v>
      </c>
      <c r="J26" s="142"/>
      <c r="K26" s="143">
        <v>75494</v>
      </c>
      <c r="L26" s="122"/>
      <c r="M26" s="5">
        <v>89541</v>
      </c>
      <c r="N26" s="144"/>
      <c r="O26" s="143">
        <v>75494</v>
      </c>
      <c r="R26" s="136"/>
    </row>
    <row r="27" spans="1:15" ht="21.75" customHeight="1">
      <c r="A27" s="7" t="s">
        <v>115</v>
      </c>
      <c r="E27" s="70"/>
      <c r="F27" s="70"/>
      <c r="H27" s="141"/>
      <c r="I27" s="5"/>
      <c r="J27" s="145"/>
      <c r="K27" s="147"/>
      <c r="L27" s="122"/>
      <c r="M27" s="5"/>
      <c r="N27" s="149"/>
      <c r="O27" s="147"/>
    </row>
    <row r="28" spans="2:15" ht="21.75" customHeight="1">
      <c r="B28" s="7" t="s">
        <v>108</v>
      </c>
      <c r="E28" s="70"/>
      <c r="F28" s="70"/>
      <c r="G28" s="45" t="s">
        <v>94</v>
      </c>
      <c r="H28" s="141"/>
      <c r="I28" s="168">
        <v>532002</v>
      </c>
      <c r="J28" s="142"/>
      <c r="K28" s="143">
        <v>417649</v>
      </c>
      <c r="L28" s="122"/>
      <c r="M28" s="5">
        <v>532002</v>
      </c>
      <c r="N28" s="144"/>
      <c r="O28" s="143">
        <v>417649</v>
      </c>
    </row>
    <row r="29" spans="1:15" ht="21.75" customHeight="1">
      <c r="A29" s="84" t="s">
        <v>120</v>
      </c>
      <c r="E29" s="70"/>
      <c r="F29" s="70"/>
      <c r="H29" s="141"/>
      <c r="I29" s="5"/>
      <c r="J29" s="145"/>
      <c r="K29" s="168"/>
      <c r="L29" s="122"/>
      <c r="M29" s="5"/>
      <c r="N29" s="144"/>
      <c r="O29" s="124"/>
    </row>
    <row r="30" spans="1:15" ht="21.75" customHeight="1">
      <c r="A30" s="84"/>
      <c r="B30" s="84" t="s">
        <v>108</v>
      </c>
      <c r="E30" s="70"/>
      <c r="F30" s="70"/>
      <c r="G30" s="45" t="s">
        <v>192</v>
      </c>
      <c r="H30" s="141"/>
      <c r="I30" s="168">
        <v>59994</v>
      </c>
      <c r="J30" s="142"/>
      <c r="K30" s="143">
        <v>52346</v>
      </c>
      <c r="L30" s="148"/>
      <c r="M30" s="5">
        <v>59994</v>
      </c>
      <c r="N30" s="144"/>
      <c r="O30" s="143">
        <v>52346</v>
      </c>
    </row>
    <row r="31" spans="1:15" ht="21.75" customHeight="1">
      <c r="A31" s="7" t="s">
        <v>114</v>
      </c>
      <c r="E31" s="70"/>
      <c r="F31" s="70"/>
      <c r="H31" s="141"/>
      <c r="I31" s="5"/>
      <c r="J31" s="145"/>
      <c r="K31" s="169"/>
      <c r="L31" s="148"/>
      <c r="M31" s="5"/>
      <c r="N31" s="144"/>
      <c r="O31" s="125"/>
    </row>
    <row r="32" spans="2:15" ht="21.75" customHeight="1">
      <c r="B32" s="7" t="s">
        <v>108</v>
      </c>
      <c r="E32" s="70"/>
      <c r="F32" s="70"/>
      <c r="G32" s="110">
        <v>7</v>
      </c>
      <c r="H32" s="141"/>
      <c r="I32" s="168">
        <v>41307</v>
      </c>
      <c r="J32" s="142"/>
      <c r="K32" s="143">
        <v>46514</v>
      </c>
      <c r="L32" s="148"/>
      <c r="M32" s="5">
        <v>41307</v>
      </c>
      <c r="N32" s="144"/>
      <c r="O32" s="143">
        <v>46514</v>
      </c>
    </row>
    <row r="33" spans="1:15" ht="21.75" customHeight="1">
      <c r="A33" s="7" t="s">
        <v>109</v>
      </c>
      <c r="E33" s="70"/>
      <c r="F33" s="70"/>
      <c r="G33" s="110"/>
      <c r="H33" s="141"/>
      <c r="I33" s="5"/>
      <c r="J33" s="145"/>
      <c r="K33" s="168"/>
      <c r="L33" s="148"/>
      <c r="M33" s="5"/>
      <c r="N33" s="144"/>
      <c r="O33" s="124"/>
    </row>
    <row r="34" spans="2:15" ht="21.75" customHeight="1">
      <c r="B34" s="7" t="s">
        <v>108</v>
      </c>
      <c r="E34" s="70"/>
      <c r="F34" s="70"/>
      <c r="G34" s="110">
        <v>8</v>
      </c>
      <c r="H34" s="141"/>
      <c r="I34" s="168">
        <v>8772</v>
      </c>
      <c r="J34" s="142"/>
      <c r="K34" s="143">
        <v>19659</v>
      </c>
      <c r="L34" s="148"/>
      <c r="M34" s="5">
        <v>8772</v>
      </c>
      <c r="N34" s="144"/>
      <c r="O34" s="143">
        <v>19659</v>
      </c>
    </row>
    <row r="35" spans="1:15" ht="21.75" customHeight="1">
      <c r="A35" s="7" t="s">
        <v>117</v>
      </c>
      <c r="E35" s="70"/>
      <c r="F35" s="70"/>
      <c r="G35" s="110">
        <v>12</v>
      </c>
      <c r="H35" s="141"/>
      <c r="I35" s="5">
        <v>0</v>
      </c>
      <c r="J35" s="142"/>
      <c r="K35" s="168">
        <v>0</v>
      </c>
      <c r="L35" s="148"/>
      <c r="M35" s="5">
        <v>20000</v>
      </c>
      <c r="N35" s="144"/>
      <c r="O35" s="143">
        <v>20000</v>
      </c>
    </row>
    <row r="36" spans="1:15" ht="21.75" customHeight="1">
      <c r="A36" s="7" t="s">
        <v>83</v>
      </c>
      <c r="E36" s="70"/>
      <c r="F36" s="70"/>
      <c r="G36" s="110"/>
      <c r="H36" s="141"/>
      <c r="I36" s="5">
        <v>2141</v>
      </c>
      <c r="J36" s="142"/>
      <c r="K36" s="143">
        <v>2141</v>
      </c>
      <c r="L36" s="148"/>
      <c r="M36" s="5">
        <v>2141</v>
      </c>
      <c r="N36" s="144"/>
      <c r="O36" s="143">
        <v>2141</v>
      </c>
    </row>
    <row r="37" spans="1:15" ht="21.75" customHeight="1">
      <c r="A37" s="7" t="s">
        <v>39</v>
      </c>
      <c r="E37" s="70"/>
      <c r="F37" s="70"/>
      <c r="G37" s="110">
        <v>13</v>
      </c>
      <c r="H37" s="141"/>
      <c r="I37" s="5">
        <v>8524</v>
      </c>
      <c r="J37" s="142"/>
      <c r="K37" s="143">
        <v>12610</v>
      </c>
      <c r="L37" s="148"/>
      <c r="M37" s="5">
        <v>8233</v>
      </c>
      <c r="N37" s="144"/>
      <c r="O37" s="143">
        <v>12278</v>
      </c>
    </row>
    <row r="38" spans="1:15" ht="21.75" customHeight="1">
      <c r="A38" s="7" t="s">
        <v>137</v>
      </c>
      <c r="E38" s="70"/>
      <c r="F38" s="70"/>
      <c r="G38" s="110">
        <v>14</v>
      </c>
      <c r="H38" s="141"/>
      <c r="I38" s="5">
        <v>17498</v>
      </c>
      <c r="J38" s="142"/>
      <c r="K38" s="168">
        <v>20655</v>
      </c>
      <c r="L38" s="148"/>
      <c r="M38" s="5">
        <v>15686</v>
      </c>
      <c r="N38" s="144"/>
      <c r="O38" s="124">
        <v>18425</v>
      </c>
    </row>
    <row r="39" spans="1:15" ht="21.75" customHeight="1">
      <c r="A39" s="7" t="s">
        <v>40</v>
      </c>
      <c r="E39" s="70"/>
      <c r="F39" s="70"/>
      <c r="G39" s="110">
        <v>15</v>
      </c>
      <c r="H39" s="141"/>
      <c r="I39" s="5">
        <v>37258</v>
      </c>
      <c r="J39" s="142"/>
      <c r="K39" s="143">
        <v>28856</v>
      </c>
      <c r="L39" s="148"/>
      <c r="M39" s="5">
        <v>30147</v>
      </c>
      <c r="N39" s="144"/>
      <c r="O39" s="143">
        <v>28302</v>
      </c>
    </row>
    <row r="40" spans="1:15" ht="21.75" customHeight="1">
      <c r="A40" s="7" t="s">
        <v>68</v>
      </c>
      <c r="E40" s="70"/>
      <c r="F40" s="70"/>
      <c r="G40" s="110"/>
      <c r="H40" s="141"/>
      <c r="I40" s="52">
        <v>78478</v>
      </c>
      <c r="J40" s="142"/>
      <c r="K40" s="150">
        <v>60022</v>
      </c>
      <c r="L40" s="148"/>
      <c r="M40" s="52">
        <v>78362</v>
      </c>
      <c r="N40" s="144"/>
      <c r="O40" s="150">
        <v>59934</v>
      </c>
    </row>
    <row r="41" spans="1:15" ht="21.75" customHeight="1">
      <c r="A41" s="23" t="s">
        <v>12</v>
      </c>
      <c r="E41" s="70"/>
      <c r="F41" s="70" t="s">
        <v>23</v>
      </c>
      <c r="H41" s="46"/>
      <c r="I41" s="126">
        <f>SUM(I26:I40)</f>
        <v>875515</v>
      </c>
      <c r="K41" s="126">
        <f>SUM(K26:K40)</f>
        <v>735946</v>
      </c>
      <c r="M41" s="126">
        <f>SUM(M26:M40)</f>
        <v>886185</v>
      </c>
      <c r="O41" s="126">
        <f>SUM(O26:O40)</f>
        <v>752742</v>
      </c>
    </row>
    <row r="42" spans="1:15" ht="21.75" customHeight="1" thickBot="1">
      <c r="A42" s="23" t="s">
        <v>2</v>
      </c>
      <c r="E42" s="70"/>
      <c r="F42" s="70"/>
      <c r="H42" s="46"/>
      <c r="I42" s="106">
        <f>I24+I41</f>
        <v>2684004</v>
      </c>
      <c r="K42" s="106">
        <f>K24+K41</f>
        <v>2644783</v>
      </c>
      <c r="M42" s="106">
        <f>M24+M41</f>
        <v>2668813</v>
      </c>
      <c r="O42" s="106">
        <f>O24+O41</f>
        <v>2648601</v>
      </c>
    </row>
    <row r="43" spans="4:8" ht="6.75" customHeight="1" thickTop="1">
      <c r="D43" s="31"/>
      <c r="G43" s="71"/>
      <c r="H43" s="72"/>
    </row>
    <row r="44" spans="1:8" ht="21.75" customHeight="1">
      <c r="A44" s="7" t="s">
        <v>22</v>
      </c>
      <c r="D44" s="31"/>
      <c r="G44" s="73"/>
      <c r="H44" s="34"/>
    </row>
    <row r="45" spans="1:11" ht="24" customHeight="1">
      <c r="A45" s="10" t="s">
        <v>116</v>
      </c>
      <c r="B45" s="14"/>
      <c r="C45" s="14"/>
      <c r="D45" s="14"/>
      <c r="E45" s="14"/>
      <c r="F45" s="14"/>
      <c r="G45" s="62"/>
      <c r="H45" s="36"/>
      <c r="I45" s="99"/>
      <c r="K45" s="35"/>
    </row>
    <row r="46" spans="1:11" ht="24" customHeight="1">
      <c r="A46" s="15" t="s">
        <v>37</v>
      </c>
      <c r="B46" s="37"/>
      <c r="C46" s="37"/>
      <c r="D46" s="37"/>
      <c r="E46" s="37"/>
      <c r="F46" s="37"/>
      <c r="G46" s="62"/>
      <c r="H46" s="37"/>
      <c r="I46" s="99"/>
      <c r="K46" s="35"/>
    </row>
    <row r="47" spans="1:11" ht="24" customHeight="1">
      <c r="A47" s="15" t="s">
        <v>201</v>
      </c>
      <c r="B47" s="37"/>
      <c r="C47" s="37"/>
      <c r="D47" s="37"/>
      <c r="E47" s="37"/>
      <c r="F47" s="37"/>
      <c r="G47" s="62"/>
      <c r="H47" s="37"/>
      <c r="I47" s="99"/>
      <c r="K47" s="35"/>
    </row>
    <row r="48" spans="2:15" ht="24" customHeight="1">
      <c r="B48" s="38"/>
      <c r="C48" s="38"/>
      <c r="D48" s="38"/>
      <c r="E48" s="38"/>
      <c r="F48" s="38"/>
      <c r="H48" s="38"/>
      <c r="I48" s="100"/>
      <c r="K48" s="39"/>
      <c r="O48" s="39" t="s">
        <v>54</v>
      </c>
    </row>
    <row r="49" spans="2:15" ht="22.5" customHeight="1">
      <c r="B49" s="38"/>
      <c r="C49" s="38"/>
      <c r="D49" s="38"/>
      <c r="E49" s="38"/>
      <c r="F49" s="38"/>
      <c r="H49" s="38"/>
      <c r="I49" s="190" t="s">
        <v>106</v>
      </c>
      <c r="J49" s="190"/>
      <c r="K49" s="190"/>
      <c r="M49" s="189" t="s">
        <v>107</v>
      </c>
      <c r="N49" s="189"/>
      <c r="O49" s="189"/>
    </row>
    <row r="50" spans="2:15" ht="24" customHeight="1">
      <c r="B50" s="38"/>
      <c r="C50" s="38"/>
      <c r="D50" s="38"/>
      <c r="E50" s="38"/>
      <c r="F50" s="38"/>
      <c r="G50" s="63" t="s">
        <v>13</v>
      </c>
      <c r="H50" s="64"/>
      <c r="I50" s="101" t="s">
        <v>202</v>
      </c>
      <c r="K50" s="42" t="s">
        <v>155</v>
      </c>
      <c r="M50" s="101" t="s">
        <v>202</v>
      </c>
      <c r="N50" s="43"/>
      <c r="O50" s="42" t="s">
        <v>155</v>
      </c>
    </row>
    <row r="51" spans="2:15" ht="24" customHeight="1">
      <c r="B51" s="38"/>
      <c r="C51" s="38"/>
      <c r="D51" s="38"/>
      <c r="E51" s="38"/>
      <c r="F51" s="38"/>
      <c r="G51" s="44"/>
      <c r="H51" s="64"/>
      <c r="I51" s="102" t="s">
        <v>86</v>
      </c>
      <c r="K51" s="44" t="s">
        <v>87</v>
      </c>
      <c r="M51" s="102" t="s">
        <v>86</v>
      </c>
      <c r="N51" s="44"/>
      <c r="O51" s="44" t="s">
        <v>87</v>
      </c>
    </row>
    <row r="52" spans="2:15" ht="24" customHeight="1">
      <c r="B52" s="38"/>
      <c r="C52" s="38"/>
      <c r="D52" s="38"/>
      <c r="E52" s="38"/>
      <c r="F52" s="38"/>
      <c r="G52" s="44"/>
      <c r="H52" s="64"/>
      <c r="I52" s="102" t="s">
        <v>88</v>
      </c>
      <c r="K52" s="44"/>
      <c r="M52" s="102" t="s">
        <v>88</v>
      </c>
      <c r="N52" s="44"/>
      <c r="O52" s="44"/>
    </row>
    <row r="53" spans="1:11" ht="24" customHeight="1">
      <c r="A53" s="65" t="s">
        <v>17</v>
      </c>
      <c r="D53" s="17"/>
      <c r="E53" s="17"/>
      <c r="F53" s="17"/>
      <c r="H53" s="17"/>
      <c r="I53" s="103"/>
      <c r="K53" s="74"/>
    </row>
    <row r="54" spans="1:8" ht="24" customHeight="1">
      <c r="A54" s="23" t="s">
        <v>3</v>
      </c>
      <c r="E54" s="70"/>
      <c r="F54" s="70"/>
      <c r="H54" s="46"/>
    </row>
    <row r="55" spans="1:13" ht="24" customHeight="1">
      <c r="A55" s="7" t="s">
        <v>126</v>
      </c>
      <c r="E55" s="70"/>
      <c r="F55" s="70"/>
      <c r="H55" s="46"/>
      <c r="I55" s="5"/>
      <c r="M55" s="5"/>
    </row>
    <row r="56" spans="1:15" ht="24" customHeight="1">
      <c r="A56" s="7" t="s">
        <v>127</v>
      </c>
      <c r="E56" s="70"/>
      <c r="F56" s="70"/>
      <c r="G56" s="45" t="s">
        <v>82</v>
      </c>
      <c r="H56" s="141"/>
      <c r="I56" s="5">
        <v>50000</v>
      </c>
      <c r="J56" s="142"/>
      <c r="K56" s="143">
        <v>157915</v>
      </c>
      <c r="L56" s="122"/>
      <c r="M56" s="5">
        <v>50000</v>
      </c>
      <c r="N56" s="144"/>
      <c r="O56" s="143">
        <v>157915</v>
      </c>
    </row>
    <row r="57" spans="1:15" ht="24" customHeight="1">
      <c r="A57" s="7" t="s">
        <v>38</v>
      </c>
      <c r="E57" s="70"/>
      <c r="F57" s="70"/>
      <c r="H57" s="141"/>
      <c r="I57" s="5">
        <v>10543</v>
      </c>
      <c r="J57" s="142"/>
      <c r="K57" s="143">
        <v>2902</v>
      </c>
      <c r="L57" s="122"/>
      <c r="M57" s="5">
        <v>2491</v>
      </c>
      <c r="N57" s="144"/>
      <c r="O57" s="143">
        <v>2748</v>
      </c>
    </row>
    <row r="58" spans="1:15" ht="24" customHeight="1">
      <c r="A58" s="7" t="s">
        <v>131</v>
      </c>
      <c r="E58" s="70"/>
      <c r="F58" s="70"/>
      <c r="G58" s="45" t="s">
        <v>175</v>
      </c>
      <c r="H58" s="141"/>
      <c r="I58" s="5">
        <v>0</v>
      </c>
      <c r="J58" s="142"/>
      <c r="K58" s="143">
        <v>0</v>
      </c>
      <c r="L58" s="122"/>
      <c r="M58" s="5">
        <v>24000</v>
      </c>
      <c r="N58" s="144"/>
      <c r="O58" s="143">
        <v>54000</v>
      </c>
    </row>
    <row r="59" spans="1:15" ht="24" customHeight="1">
      <c r="A59" s="7" t="s">
        <v>81</v>
      </c>
      <c r="E59" s="70"/>
      <c r="F59" s="70"/>
      <c r="G59" s="45" t="s">
        <v>99</v>
      </c>
      <c r="H59" s="141"/>
      <c r="I59" s="5">
        <v>669672</v>
      </c>
      <c r="J59" s="142"/>
      <c r="K59" s="143">
        <v>865586</v>
      </c>
      <c r="L59" s="122"/>
      <c r="M59" s="5">
        <v>669672</v>
      </c>
      <c r="N59" s="144"/>
      <c r="O59" s="143">
        <v>865586</v>
      </c>
    </row>
    <row r="60" spans="1:15" ht="24" customHeight="1">
      <c r="A60" s="84" t="s">
        <v>151</v>
      </c>
      <c r="B60" s="84"/>
      <c r="E60" s="70"/>
      <c r="F60" s="70"/>
      <c r="H60" s="141"/>
      <c r="I60" s="5"/>
      <c r="J60" s="142"/>
      <c r="K60" s="149"/>
      <c r="L60" s="149"/>
      <c r="M60" s="5"/>
      <c r="N60" s="149"/>
      <c r="O60" s="149"/>
    </row>
    <row r="61" spans="1:15" ht="24" customHeight="1">
      <c r="A61" s="84"/>
      <c r="B61" s="84" t="s">
        <v>152</v>
      </c>
      <c r="E61" s="70"/>
      <c r="F61" s="70"/>
      <c r="G61" s="45" t="s">
        <v>90</v>
      </c>
      <c r="H61" s="141"/>
      <c r="I61" s="5">
        <v>0</v>
      </c>
      <c r="J61" s="142"/>
      <c r="K61" s="143">
        <v>5306</v>
      </c>
      <c r="L61" s="122"/>
      <c r="M61" s="5">
        <v>0</v>
      </c>
      <c r="N61" s="144"/>
      <c r="O61" s="143">
        <v>5306</v>
      </c>
    </row>
    <row r="62" spans="1:15" ht="24" customHeight="1">
      <c r="A62" s="84" t="s">
        <v>146</v>
      </c>
      <c r="B62" s="84"/>
      <c r="E62" s="70"/>
      <c r="F62" s="70"/>
      <c r="H62" s="141"/>
      <c r="I62" s="5"/>
      <c r="J62" s="145"/>
      <c r="K62" s="151"/>
      <c r="L62" s="122"/>
      <c r="M62" s="5"/>
      <c r="N62" s="144"/>
      <c r="O62" s="151"/>
    </row>
    <row r="63" spans="1:15" ht="24" customHeight="1">
      <c r="A63" s="84"/>
      <c r="B63" s="84" t="s">
        <v>121</v>
      </c>
      <c r="E63" s="70"/>
      <c r="F63" s="70"/>
      <c r="G63" s="45" t="s">
        <v>182</v>
      </c>
      <c r="H63" s="141"/>
      <c r="I63" s="5">
        <v>4164</v>
      </c>
      <c r="J63" s="142"/>
      <c r="K63" s="143">
        <v>5255</v>
      </c>
      <c r="L63" s="122"/>
      <c r="M63" s="5">
        <v>3632</v>
      </c>
      <c r="N63" s="144"/>
      <c r="O63" s="143">
        <v>4769</v>
      </c>
    </row>
    <row r="64" spans="1:15" ht="24" customHeight="1">
      <c r="A64" s="7" t="s">
        <v>60</v>
      </c>
      <c r="E64" s="70"/>
      <c r="F64" s="70"/>
      <c r="H64" s="141"/>
      <c r="I64" s="5">
        <v>6348</v>
      </c>
      <c r="J64" s="142"/>
      <c r="K64" s="143">
        <v>17599</v>
      </c>
      <c r="L64" s="122"/>
      <c r="M64" s="5">
        <v>4502</v>
      </c>
      <c r="N64" s="144"/>
      <c r="O64" s="143">
        <f>13567-1</f>
        <v>13566</v>
      </c>
    </row>
    <row r="65" spans="1:15" ht="24" customHeight="1">
      <c r="A65" s="7" t="s">
        <v>156</v>
      </c>
      <c r="E65" s="70"/>
      <c r="F65" s="70"/>
      <c r="G65" s="110">
        <v>20</v>
      </c>
      <c r="H65" s="141"/>
      <c r="I65" s="5">
        <v>90630</v>
      </c>
      <c r="J65" s="142"/>
      <c r="K65" s="143">
        <v>64767</v>
      </c>
      <c r="L65" s="148"/>
      <c r="M65" s="5">
        <v>90477</v>
      </c>
      <c r="N65" s="144"/>
      <c r="O65" s="143">
        <v>64450</v>
      </c>
    </row>
    <row r="66" spans="1:15" ht="24" customHeight="1">
      <c r="A66" s="7" t="s">
        <v>4</v>
      </c>
      <c r="E66" s="70"/>
      <c r="F66" s="70"/>
      <c r="G66" s="110"/>
      <c r="H66" s="141"/>
      <c r="I66" s="5">
        <v>21333</v>
      </c>
      <c r="J66" s="142"/>
      <c r="K66" s="143">
        <f>32527</f>
        <v>32527</v>
      </c>
      <c r="L66" s="148"/>
      <c r="M66" s="5">
        <v>19436</v>
      </c>
      <c r="N66" s="144"/>
      <c r="O66" s="143">
        <f>31192</f>
        <v>31192</v>
      </c>
    </row>
    <row r="67" spans="1:15" ht="24" customHeight="1">
      <c r="A67" s="23" t="s">
        <v>5</v>
      </c>
      <c r="E67" s="70"/>
      <c r="F67" s="70"/>
      <c r="H67" s="46"/>
      <c r="I67" s="114">
        <f>SUM(I56:I66)</f>
        <v>852690</v>
      </c>
      <c r="J67" s="90"/>
      <c r="K67" s="114">
        <f>SUM(K56:K66)</f>
        <v>1151857</v>
      </c>
      <c r="L67" s="90"/>
      <c r="M67" s="114">
        <f>SUM(M56:M66)</f>
        <v>864210</v>
      </c>
      <c r="O67" s="128">
        <f>SUM(O56:O66)</f>
        <v>1199532</v>
      </c>
    </row>
    <row r="68" spans="1:15" ht="24" customHeight="1">
      <c r="A68" s="23" t="s">
        <v>30</v>
      </c>
      <c r="E68" s="70"/>
      <c r="F68" s="70"/>
      <c r="H68" s="46"/>
      <c r="I68" s="91"/>
      <c r="J68" s="90"/>
      <c r="K68" s="91"/>
      <c r="L68" s="90"/>
      <c r="M68" s="91"/>
      <c r="O68" s="75"/>
    </row>
    <row r="69" spans="1:15" ht="24" customHeight="1">
      <c r="A69" s="7" t="s">
        <v>80</v>
      </c>
      <c r="E69" s="70"/>
      <c r="F69" s="70"/>
      <c r="G69" s="45" t="s">
        <v>99</v>
      </c>
      <c r="H69" s="141"/>
      <c r="I69" s="5">
        <v>780837</v>
      </c>
      <c r="J69" s="142"/>
      <c r="K69" s="143">
        <v>389738</v>
      </c>
      <c r="L69" s="122"/>
      <c r="M69" s="5">
        <v>780837</v>
      </c>
      <c r="N69" s="123"/>
      <c r="O69" s="121">
        <v>389738</v>
      </c>
    </row>
    <row r="70" spans="1:15" ht="24" customHeight="1">
      <c r="A70" s="7" t="s">
        <v>147</v>
      </c>
      <c r="E70" s="70"/>
      <c r="F70" s="70"/>
      <c r="H70" s="141"/>
      <c r="I70" s="5"/>
      <c r="J70" s="142"/>
      <c r="K70" s="170"/>
      <c r="L70" s="122"/>
      <c r="M70" s="5"/>
      <c r="N70" s="123"/>
      <c r="O70" s="129"/>
    </row>
    <row r="71" spans="1:15" ht="24" customHeight="1">
      <c r="A71" s="7" t="s">
        <v>105</v>
      </c>
      <c r="E71" s="70"/>
      <c r="F71" s="70"/>
      <c r="G71" s="45" t="s">
        <v>182</v>
      </c>
      <c r="H71" s="141"/>
      <c r="I71" s="163">
        <v>8277</v>
      </c>
      <c r="J71" s="142"/>
      <c r="K71" s="143">
        <v>11084</v>
      </c>
      <c r="L71" s="122"/>
      <c r="M71" s="5">
        <v>6894</v>
      </c>
      <c r="N71" s="123"/>
      <c r="O71" s="121">
        <v>9293</v>
      </c>
    </row>
    <row r="72" spans="1:15" ht="24" customHeight="1">
      <c r="A72" s="7" t="s">
        <v>45</v>
      </c>
      <c r="E72" s="70"/>
      <c r="F72" s="70"/>
      <c r="H72" s="141"/>
      <c r="I72" s="5">
        <v>5352</v>
      </c>
      <c r="J72" s="142"/>
      <c r="K72" s="143">
        <v>4655</v>
      </c>
      <c r="L72" s="122"/>
      <c r="M72" s="5">
        <v>4859</v>
      </c>
      <c r="N72" s="123"/>
      <c r="O72" s="121">
        <v>4250</v>
      </c>
    </row>
    <row r="73" spans="1:15" ht="24" customHeight="1">
      <c r="A73" s="104" t="s">
        <v>139</v>
      </c>
      <c r="E73" s="70"/>
      <c r="F73" s="70"/>
      <c r="H73" s="141"/>
      <c r="I73" s="5">
        <v>385</v>
      </c>
      <c r="J73" s="142"/>
      <c r="K73" s="143">
        <v>385</v>
      </c>
      <c r="L73" s="122"/>
      <c r="M73" s="5">
        <v>320</v>
      </c>
      <c r="N73" s="123"/>
      <c r="O73" s="121">
        <v>320</v>
      </c>
    </row>
    <row r="74" spans="1:15" ht="24" customHeight="1">
      <c r="A74" s="104" t="s">
        <v>157</v>
      </c>
      <c r="E74" s="70"/>
      <c r="F74" s="70"/>
      <c r="G74" s="45" t="s">
        <v>158</v>
      </c>
      <c r="H74" s="141"/>
      <c r="I74" s="5">
        <v>0</v>
      </c>
      <c r="J74" s="142"/>
      <c r="K74" s="143">
        <v>12113</v>
      </c>
      <c r="L74" s="122"/>
      <c r="M74" s="5">
        <v>0</v>
      </c>
      <c r="N74" s="123"/>
      <c r="O74" s="121">
        <v>12113</v>
      </c>
    </row>
    <row r="75" spans="1:15" ht="24" customHeight="1">
      <c r="A75" s="23" t="s">
        <v>29</v>
      </c>
      <c r="E75" s="70"/>
      <c r="F75" s="70"/>
      <c r="H75" s="46"/>
      <c r="I75" s="128">
        <f>SUM(I69:I74)</f>
        <v>794851</v>
      </c>
      <c r="K75" s="128">
        <f>SUM(K69:K74)</f>
        <v>417975</v>
      </c>
      <c r="M75" s="128">
        <f>SUM(M69:N74)</f>
        <v>792910</v>
      </c>
      <c r="O75" s="128">
        <f>SUM(O69:O74)</f>
        <v>415714</v>
      </c>
    </row>
    <row r="76" spans="1:15" ht="24" customHeight="1">
      <c r="A76" s="23" t="s">
        <v>6</v>
      </c>
      <c r="E76" s="70"/>
      <c r="F76" s="70"/>
      <c r="H76" s="46"/>
      <c r="I76" s="128">
        <f>I67+I75</f>
        <v>1647541</v>
      </c>
      <c r="K76" s="128">
        <f>K67+K75</f>
        <v>1569832</v>
      </c>
      <c r="M76" s="128">
        <f>M67+M75</f>
        <v>1657120</v>
      </c>
      <c r="O76" s="128">
        <f>O67+O75</f>
        <v>1615246</v>
      </c>
    </row>
    <row r="77" spans="4:8" ht="24" customHeight="1">
      <c r="D77" s="31"/>
      <c r="G77" s="71"/>
      <c r="H77" s="72"/>
    </row>
    <row r="78" spans="1:8" ht="24" customHeight="1">
      <c r="A78" s="7" t="s">
        <v>22</v>
      </c>
      <c r="D78" s="31"/>
      <c r="G78" s="73"/>
      <c r="H78" s="34"/>
    </row>
    <row r="79" spans="1:11" ht="24" customHeight="1">
      <c r="A79" s="10" t="s">
        <v>116</v>
      </c>
      <c r="B79" s="14"/>
      <c r="C79" s="14"/>
      <c r="D79" s="14"/>
      <c r="E79" s="14"/>
      <c r="F79" s="14"/>
      <c r="G79" s="62"/>
      <c r="H79" s="36"/>
      <c r="I79" s="99"/>
      <c r="K79" s="35"/>
    </row>
    <row r="80" spans="1:11" ht="24" customHeight="1">
      <c r="A80" s="15" t="s">
        <v>37</v>
      </c>
      <c r="B80" s="37"/>
      <c r="C80" s="37"/>
      <c r="D80" s="37"/>
      <c r="E80" s="37"/>
      <c r="F80" s="37"/>
      <c r="G80" s="62"/>
      <c r="H80" s="37"/>
      <c r="I80" s="99"/>
      <c r="K80" s="35"/>
    </row>
    <row r="81" spans="1:11" ht="24" customHeight="1">
      <c r="A81" s="15" t="s">
        <v>201</v>
      </c>
      <c r="B81" s="37"/>
      <c r="C81" s="37"/>
      <c r="D81" s="37"/>
      <c r="E81" s="37"/>
      <c r="F81" s="37"/>
      <c r="G81" s="62"/>
      <c r="H81" s="37"/>
      <c r="I81" s="99"/>
      <c r="K81" s="35"/>
    </row>
    <row r="82" spans="2:15" ht="24" customHeight="1">
      <c r="B82" s="38"/>
      <c r="C82" s="38"/>
      <c r="D82" s="38"/>
      <c r="E82" s="38"/>
      <c r="F82" s="38"/>
      <c r="H82" s="38"/>
      <c r="I82" s="100"/>
      <c r="K82" s="39"/>
      <c r="O82" s="39" t="s">
        <v>54</v>
      </c>
    </row>
    <row r="83" spans="2:15" ht="22.5" customHeight="1">
      <c r="B83" s="38"/>
      <c r="C83" s="38"/>
      <c r="D83" s="38"/>
      <c r="E83" s="38"/>
      <c r="F83" s="38"/>
      <c r="H83" s="38"/>
      <c r="I83" s="190" t="s">
        <v>106</v>
      </c>
      <c r="J83" s="190"/>
      <c r="K83" s="190"/>
      <c r="M83" s="189" t="s">
        <v>107</v>
      </c>
      <c r="N83" s="189"/>
      <c r="O83" s="189"/>
    </row>
    <row r="84" spans="2:15" ht="22.5" customHeight="1">
      <c r="B84" s="38"/>
      <c r="C84" s="38"/>
      <c r="D84" s="38"/>
      <c r="E84" s="38"/>
      <c r="F84" s="38"/>
      <c r="G84" s="63" t="s">
        <v>13</v>
      </c>
      <c r="H84" s="64"/>
      <c r="I84" s="101" t="s">
        <v>202</v>
      </c>
      <c r="K84" s="42" t="s">
        <v>155</v>
      </c>
      <c r="M84" s="101" t="s">
        <v>202</v>
      </c>
      <c r="N84" s="43"/>
      <c r="O84" s="42" t="s">
        <v>155</v>
      </c>
    </row>
    <row r="85" spans="2:15" ht="22.5" customHeight="1">
      <c r="B85" s="38"/>
      <c r="C85" s="38"/>
      <c r="D85" s="38"/>
      <c r="E85" s="38"/>
      <c r="F85" s="38"/>
      <c r="G85" s="44"/>
      <c r="H85" s="64"/>
      <c r="I85" s="102" t="s">
        <v>86</v>
      </c>
      <c r="K85" s="44" t="s">
        <v>87</v>
      </c>
      <c r="M85" s="102" t="s">
        <v>86</v>
      </c>
      <c r="N85" s="44"/>
      <c r="O85" s="44" t="s">
        <v>87</v>
      </c>
    </row>
    <row r="86" spans="2:15" ht="22.5" customHeight="1">
      <c r="B86" s="38"/>
      <c r="C86" s="38"/>
      <c r="D86" s="38"/>
      <c r="E86" s="38"/>
      <c r="F86" s="38"/>
      <c r="G86" s="44"/>
      <c r="H86" s="64"/>
      <c r="I86" s="102" t="s">
        <v>88</v>
      </c>
      <c r="K86" s="44"/>
      <c r="M86" s="102" t="s">
        <v>88</v>
      </c>
      <c r="N86" s="44"/>
      <c r="O86" s="44"/>
    </row>
    <row r="87" spans="1:11" ht="24" customHeight="1">
      <c r="A87" s="65" t="s">
        <v>41</v>
      </c>
      <c r="D87" s="17"/>
      <c r="E87" s="17"/>
      <c r="F87" s="17"/>
      <c r="H87" s="17"/>
      <c r="I87" s="103"/>
      <c r="K87" s="74"/>
    </row>
    <row r="88" spans="1:11" ht="24" customHeight="1">
      <c r="A88" s="23" t="s">
        <v>18</v>
      </c>
      <c r="E88" s="70"/>
      <c r="F88" s="70"/>
      <c r="H88" s="46"/>
      <c r="I88" s="5"/>
      <c r="K88" s="59"/>
    </row>
    <row r="89" spans="1:11" ht="24" customHeight="1">
      <c r="A89" s="7" t="s">
        <v>14</v>
      </c>
      <c r="E89" s="70"/>
      <c r="F89" s="70"/>
      <c r="H89" s="46"/>
      <c r="I89" s="79"/>
      <c r="K89" s="76"/>
    </row>
    <row r="90" spans="2:11" ht="24" customHeight="1">
      <c r="B90" s="7" t="s">
        <v>97</v>
      </c>
      <c r="E90" s="70"/>
      <c r="F90" s="70"/>
      <c r="H90" s="46"/>
      <c r="I90" s="79"/>
      <c r="K90" s="76"/>
    </row>
    <row r="91" spans="3:15" ht="24" customHeight="1" thickBot="1">
      <c r="C91" s="7" t="s">
        <v>98</v>
      </c>
      <c r="E91" s="70"/>
      <c r="F91" s="70"/>
      <c r="H91" s="46"/>
      <c r="I91" s="77">
        <v>300000</v>
      </c>
      <c r="K91" s="77">
        <v>300000</v>
      </c>
      <c r="M91" s="77">
        <v>300000</v>
      </c>
      <c r="O91" s="77">
        <v>300000</v>
      </c>
    </row>
    <row r="92" spans="2:11" ht="24" customHeight="1" thickTop="1">
      <c r="B92" s="7" t="s">
        <v>101</v>
      </c>
      <c r="E92" s="70"/>
      <c r="F92" s="70"/>
      <c r="H92" s="46"/>
      <c r="I92" s="78"/>
      <c r="K92" s="78"/>
    </row>
    <row r="93" spans="3:15" ht="24" customHeight="1">
      <c r="C93" s="7" t="s">
        <v>136</v>
      </c>
      <c r="E93" s="70"/>
      <c r="F93" s="70"/>
      <c r="H93" s="46"/>
      <c r="I93" s="5">
        <f>'SE-Conso'!C25</f>
        <v>221449</v>
      </c>
      <c r="K93" s="79">
        <f>'SE-Conso'!C20</f>
        <v>221449</v>
      </c>
      <c r="M93" s="5">
        <f>'SE-Separate'!C24</f>
        <v>221449</v>
      </c>
      <c r="O93" s="3">
        <f>'SE-Separate'!C19</f>
        <v>221449</v>
      </c>
    </row>
    <row r="94" spans="1:15" ht="24" customHeight="1">
      <c r="A94" s="7" t="s">
        <v>61</v>
      </c>
      <c r="E94" s="70"/>
      <c r="F94" s="70"/>
      <c r="H94" s="46"/>
      <c r="I94" s="5">
        <f>'SE-Conso'!E25</f>
        <v>82318</v>
      </c>
      <c r="K94" s="5">
        <f>'SE-Conso'!E20</f>
        <v>82318</v>
      </c>
      <c r="M94" s="5">
        <f>'SE-Separate'!E24</f>
        <v>82318</v>
      </c>
      <c r="O94" s="3">
        <f>'SE-Separate'!E19</f>
        <v>82318</v>
      </c>
    </row>
    <row r="95" spans="1:15" ht="24" customHeight="1">
      <c r="A95" s="7" t="s">
        <v>96</v>
      </c>
      <c r="E95" s="70"/>
      <c r="F95" s="70"/>
      <c r="G95" s="45" t="s">
        <v>95</v>
      </c>
      <c r="H95" s="46"/>
      <c r="I95" s="5">
        <f>'SE-Conso'!G25</f>
        <v>392750</v>
      </c>
      <c r="K95" s="79">
        <f>'SE-Conso'!G20</f>
        <v>392750</v>
      </c>
      <c r="M95" s="5">
        <f>'SE-Separate'!G24</f>
        <v>392750</v>
      </c>
      <c r="O95" s="3">
        <f>'SE-Separate'!G19</f>
        <v>392750</v>
      </c>
    </row>
    <row r="96" spans="1:13" ht="24" customHeight="1">
      <c r="A96" s="7" t="s">
        <v>21</v>
      </c>
      <c r="E96" s="70"/>
      <c r="F96" s="70"/>
      <c r="H96" s="46"/>
      <c r="I96" s="5"/>
      <c r="K96" s="5"/>
      <c r="M96" s="5"/>
    </row>
    <row r="97" spans="2:15" ht="24" customHeight="1">
      <c r="B97" s="7" t="s">
        <v>84</v>
      </c>
      <c r="E97" s="70"/>
      <c r="F97" s="70"/>
      <c r="H97" s="46"/>
      <c r="I97" s="5">
        <f>'SE-Conso'!I25</f>
        <v>30000</v>
      </c>
      <c r="K97" s="5">
        <f>'SE-Conso'!I20</f>
        <v>30000</v>
      </c>
      <c r="M97" s="5">
        <f>'SE-Separate'!I24</f>
        <v>30000</v>
      </c>
      <c r="O97" s="3">
        <f>'SE-Separate'!I19</f>
        <v>30000</v>
      </c>
    </row>
    <row r="98" spans="2:15" ht="24" customHeight="1">
      <c r="B98" s="7" t="s">
        <v>85</v>
      </c>
      <c r="E98" s="70"/>
      <c r="F98" s="70"/>
      <c r="H98" s="46"/>
      <c r="I98" s="5">
        <f>'SE-Conso'!K25</f>
        <v>309946</v>
      </c>
      <c r="K98" s="130">
        <f>'SE-Conso'!K20</f>
        <v>348434</v>
      </c>
      <c r="M98" s="5">
        <f>'SE-Separate'!K24</f>
        <v>285176</v>
      </c>
      <c r="O98" s="130">
        <f>'SE-Separate'!K19</f>
        <v>306838</v>
      </c>
    </row>
    <row r="99" spans="1:15" ht="24" customHeight="1">
      <c r="A99" s="80" t="s">
        <v>19</v>
      </c>
      <c r="B99" s="23"/>
      <c r="E99" s="70"/>
      <c r="F99" s="70"/>
      <c r="H99" s="46"/>
      <c r="I99" s="127">
        <f>SUM(I93:I98)</f>
        <v>1036463</v>
      </c>
      <c r="K99" s="127">
        <f>SUM(K93:K98)</f>
        <v>1074951</v>
      </c>
      <c r="M99" s="127">
        <f>SUM(M93:M98)</f>
        <v>1011693</v>
      </c>
      <c r="O99" s="127">
        <f>SUM(O93:O98)</f>
        <v>1033355</v>
      </c>
    </row>
    <row r="100" spans="1:15" ht="24" customHeight="1" thickBot="1">
      <c r="A100" s="80" t="s">
        <v>20</v>
      </c>
      <c r="B100" s="23"/>
      <c r="E100" s="70"/>
      <c r="F100" s="70"/>
      <c r="H100" s="46"/>
      <c r="I100" s="106">
        <f>SUM(I76,I99)</f>
        <v>2684004</v>
      </c>
      <c r="K100" s="106">
        <f>SUM(K76,K99)</f>
        <v>2644783</v>
      </c>
      <c r="M100" s="106">
        <f>SUM(M76,M99)</f>
        <v>2668813</v>
      </c>
      <c r="O100" s="106">
        <f>SUM(O76,O99)</f>
        <v>2648601</v>
      </c>
    </row>
    <row r="101" spans="1:15" ht="24" customHeight="1" thickTop="1">
      <c r="A101" s="48"/>
      <c r="E101" s="70"/>
      <c r="F101" s="70"/>
      <c r="H101" s="46"/>
      <c r="I101" s="3">
        <f>SUM(I100-I42)</f>
        <v>0</v>
      </c>
      <c r="K101" s="3">
        <f>SUM(K100-K42)</f>
        <v>0</v>
      </c>
      <c r="M101" s="3">
        <f>SUM(M100-M42)</f>
        <v>0</v>
      </c>
      <c r="O101" s="3">
        <f>SUM(O100-O42)</f>
        <v>0</v>
      </c>
    </row>
    <row r="102" spans="1:11" ht="24" customHeight="1">
      <c r="A102" s="7" t="s">
        <v>22</v>
      </c>
      <c r="D102" s="31"/>
      <c r="G102" s="72"/>
      <c r="H102" s="34"/>
      <c r="K102" s="7"/>
    </row>
    <row r="103" spans="4:8" ht="24" customHeight="1">
      <c r="D103" s="31"/>
      <c r="G103" s="72"/>
      <c r="H103" s="34"/>
    </row>
    <row r="104" spans="1:8" ht="24" customHeight="1">
      <c r="A104" s="81"/>
      <c r="B104" s="81"/>
      <c r="C104" s="81"/>
      <c r="D104" s="81"/>
      <c r="E104" s="81"/>
      <c r="F104" s="81"/>
      <c r="G104" s="72"/>
      <c r="H104" s="34"/>
    </row>
    <row r="105" spans="1:8" ht="24" customHeight="1">
      <c r="A105" s="24"/>
      <c r="B105" s="24"/>
      <c r="C105" s="24"/>
      <c r="D105" s="24"/>
      <c r="E105" s="24"/>
      <c r="F105" s="24"/>
      <c r="G105" s="72"/>
      <c r="H105" s="34"/>
    </row>
    <row r="106" spans="1:8" ht="24" customHeight="1">
      <c r="A106" s="24"/>
      <c r="B106" s="24"/>
      <c r="C106" s="24"/>
      <c r="D106" s="24"/>
      <c r="E106" s="24"/>
      <c r="F106" s="24"/>
      <c r="G106" s="49" t="s">
        <v>89</v>
      </c>
      <c r="H106" s="34"/>
    </row>
    <row r="107" spans="1:8" ht="24" customHeight="1">
      <c r="A107" s="81"/>
      <c r="B107" s="81"/>
      <c r="C107" s="81"/>
      <c r="D107" s="81"/>
      <c r="E107" s="81"/>
      <c r="F107" s="81"/>
      <c r="G107" s="72"/>
      <c r="H107" s="34"/>
    </row>
    <row r="108" spans="5:8" ht="24" customHeight="1">
      <c r="E108" s="70"/>
      <c r="F108" s="70"/>
      <c r="H108" s="46"/>
    </row>
    <row r="109" spans="5:8" ht="22.5" customHeight="1">
      <c r="E109" s="70"/>
      <c r="F109" s="70"/>
      <c r="H109" s="46"/>
    </row>
    <row r="110" spans="5:8" ht="22.5" customHeight="1">
      <c r="E110" s="70"/>
      <c r="F110" s="70"/>
      <c r="H110" s="46"/>
    </row>
    <row r="111" spans="5:8" ht="22.5" customHeight="1">
      <c r="E111" s="70"/>
      <c r="F111" s="70"/>
      <c r="H111" s="46"/>
    </row>
    <row r="112" spans="5:8" ht="22.5" customHeight="1">
      <c r="E112" s="70"/>
      <c r="F112" s="70"/>
      <c r="H112" s="46"/>
    </row>
    <row r="113" spans="5:8" ht="22.5" customHeight="1">
      <c r="E113" s="70"/>
      <c r="F113" s="70"/>
      <c r="H113" s="46"/>
    </row>
    <row r="114" spans="5:8" ht="22.5" customHeight="1">
      <c r="E114" s="70"/>
      <c r="F114" s="70"/>
      <c r="H114" s="46"/>
    </row>
    <row r="115" spans="5:8" ht="22.5" customHeight="1">
      <c r="E115" s="70"/>
      <c r="F115" s="70"/>
      <c r="H115" s="46"/>
    </row>
    <row r="116" spans="5:8" ht="22.5" customHeight="1">
      <c r="E116" s="70"/>
      <c r="F116" s="70"/>
      <c r="H116" s="46"/>
    </row>
    <row r="117" spans="5:8" ht="22.5" customHeight="1">
      <c r="E117" s="70"/>
      <c r="F117" s="70"/>
      <c r="H117" s="46"/>
    </row>
    <row r="118" spans="5:8" ht="22.5" customHeight="1">
      <c r="E118" s="70"/>
      <c r="F118" s="70"/>
      <c r="H118" s="46"/>
    </row>
    <row r="119" spans="5:8" ht="22.5" customHeight="1">
      <c r="E119" s="70"/>
      <c r="F119" s="70"/>
      <c r="H119" s="46"/>
    </row>
    <row r="120" spans="5:8" ht="22.5" customHeight="1">
      <c r="E120" s="70"/>
      <c r="F120" s="70"/>
      <c r="H120" s="46"/>
    </row>
    <row r="121" spans="5:8" ht="22.5" customHeight="1">
      <c r="E121" s="70"/>
      <c r="F121" s="70"/>
      <c r="H121" s="46"/>
    </row>
    <row r="122" spans="5:8" ht="22.5" customHeight="1">
      <c r="E122" s="70"/>
      <c r="F122" s="70"/>
      <c r="H122" s="46"/>
    </row>
    <row r="123" spans="5:8" ht="22.5" customHeight="1">
      <c r="E123" s="70"/>
      <c r="F123" s="70"/>
      <c r="H123" s="46"/>
    </row>
    <row r="124" spans="5:8" ht="22.5" customHeight="1">
      <c r="E124" s="70"/>
      <c r="F124" s="70"/>
      <c r="H124" s="46"/>
    </row>
    <row r="125" spans="5:8" ht="22.5" customHeight="1">
      <c r="E125" s="70"/>
      <c r="F125" s="70"/>
      <c r="H125" s="46"/>
    </row>
    <row r="126" spans="5:8" ht="22.5" customHeight="1">
      <c r="E126" s="70"/>
      <c r="F126" s="70"/>
      <c r="H126" s="46"/>
    </row>
    <row r="127" spans="5:8" ht="22.5" customHeight="1">
      <c r="E127" s="70"/>
      <c r="F127" s="70"/>
      <c r="H127" s="46"/>
    </row>
    <row r="128" spans="5:8" ht="22.5" customHeight="1">
      <c r="E128" s="70"/>
      <c r="F128" s="70"/>
      <c r="H128" s="46"/>
    </row>
  </sheetData>
  <sheetProtection/>
  <mergeCells count="6">
    <mergeCell ref="M5:O5"/>
    <mergeCell ref="M49:O49"/>
    <mergeCell ref="M83:O83"/>
    <mergeCell ref="I5:K5"/>
    <mergeCell ref="I49:K49"/>
    <mergeCell ref="I83:K83"/>
  </mergeCells>
  <printOptions horizontalCentered="1"/>
  <pageMargins left="0.984251968503937" right="0.31496062992125984" top="0.7874015748031497" bottom="0.1968503937007874" header="0.1968503937007874" footer="0.1968503937007874"/>
  <pageSetup firstPageNumber="2" useFirstPageNumber="1" fitToHeight="0" horizontalDpi="600" verticalDpi="600" orientation="portrait" paperSize="9" scale="77" r:id="rId2"/>
  <rowBreaks count="2" manualBreakCount="2">
    <brk id="44" max="255" man="1"/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showGridLines="0" view="pageBreakPreview" zoomScale="85" zoomScaleSheetLayoutView="85" zoomScalePageLayoutView="0" workbookViewId="0" topLeftCell="A1">
      <selection activeCell="B80" sqref="B80"/>
    </sheetView>
  </sheetViews>
  <sheetFormatPr defaultColWidth="9.140625" defaultRowHeight="21.75"/>
  <cols>
    <col min="1" max="1" width="30.7109375" style="7" customWidth="1"/>
    <col min="2" max="2" width="24.00390625" style="7" customWidth="1"/>
    <col min="3" max="3" width="8.7109375" style="7" customWidth="1"/>
    <col min="4" max="4" width="1.1484375" style="7" customWidth="1"/>
    <col min="5" max="5" width="13.7109375" style="7" customWidth="1"/>
    <col min="6" max="6" width="1.1484375" style="7" customWidth="1"/>
    <col min="7" max="7" width="13.7109375" style="7" customWidth="1"/>
    <col min="8" max="8" width="1.1484375" style="7" customWidth="1"/>
    <col min="9" max="9" width="13.7109375" style="7" customWidth="1"/>
    <col min="10" max="10" width="1.1484375" style="7" customWidth="1"/>
    <col min="11" max="11" width="13.7109375" style="7" customWidth="1"/>
    <col min="12" max="16384" width="9.140625" style="7" customWidth="1"/>
  </cols>
  <sheetData>
    <row r="1" spans="1:11" ht="21.75">
      <c r="A1" s="24"/>
      <c r="B1" s="24"/>
      <c r="C1" s="33"/>
      <c r="D1" s="34"/>
      <c r="E1" s="1"/>
      <c r="G1" s="1"/>
      <c r="K1" s="1" t="s">
        <v>55</v>
      </c>
    </row>
    <row r="2" spans="1:7" ht="21.75">
      <c r="A2" s="10" t="s">
        <v>116</v>
      </c>
      <c r="B2" s="14"/>
      <c r="C2" s="35"/>
      <c r="D2" s="36"/>
      <c r="E2" s="35"/>
      <c r="G2" s="35"/>
    </row>
    <row r="3" spans="1:7" ht="21.75">
      <c r="A3" s="92" t="s">
        <v>145</v>
      </c>
      <c r="B3" s="37"/>
      <c r="C3" s="35"/>
      <c r="D3" s="37"/>
      <c r="E3" s="35"/>
      <c r="G3" s="35"/>
    </row>
    <row r="4" spans="1:7" ht="21.75">
      <c r="A4" s="2" t="s">
        <v>205</v>
      </c>
      <c r="B4" s="38"/>
      <c r="C4" s="35"/>
      <c r="D4" s="37"/>
      <c r="E4" s="35"/>
      <c r="G4" s="35"/>
    </row>
    <row r="5" spans="2:11" ht="21.75">
      <c r="B5" s="38"/>
      <c r="C5" s="39"/>
      <c r="D5" s="38"/>
      <c r="E5" s="40"/>
      <c r="G5" s="40"/>
      <c r="K5" s="40" t="s">
        <v>79</v>
      </c>
    </row>
    <row r="6" spans="2:11" ht="21.75">
      <c r="B6" s="38"/>
      <c r="C6" s="39"/>
      <c r="D6" s="38"/>
      <c r="E6" s="191" t="s">
        <v>106</v>
      </c>
      <c r="F6" s="191"/>
      <c r="G6" s="191"/>
      <c r="I6" s="189" t="s">
        <v>107</v>
      </c>
      <c r="J6" s="189"/>
      <c r="K6" s="189"/>
    </row>
    <row r="7" spans="2:11" ht="21.75">
      <c r="B7" s="38"/>
      <c r="C7" s="41" t="s">
        <v>13</v>
      </c>
      <c r="D7" s="38"/>
      <c r="E7" s="42">
        <v>2564</v>
      </c>
      <c r="G7" s="42">
        <v>2563</v>
      </c>
      <c r="I7" s="42">
        <v>2564</v>
      </c>
      <c r="J7" s="43"/>
      <c r="K7" s="42">
        <v>2563</v>
      </c>
    </row>
    <row r="8" spans="1:11" ht="21.75">
      <c r="A8" s="23" t="s">
        <v>53</v>
      </c>
      <c r="C8" s="43"/>
      <c r="D8" s="43"/>
      <c r="E8" s="44"/>
      <c r="G8" s="44"/>
      <c r="I8" s="44"/>
      <c r="J8" s="43"/>
      <c r="K8" s="44"/>
    </row>
    <row r="9" spans="1:11" ht="21.75">
      <c r="A9" s="23" t="s">
        <v>16</v>
      </c>
      <c r="C9" s="45"/>
      <c r="D9" s="46"/>
      <c r="E9" s="33"/>
      <c r="G9" s="33"/>
      <c r="I9" s="33"/>
      <c r="J9" s="46"/>
      <c r="K9" s="33"/>
    </row>
    <row r="10" spans="1:11" ht="21.75">
      <c r="A10" s="7" t="s">
        <v>25</v>
      </c>
      <c r="C10" s="45" t="s">
        <v>176</v>
      </c>
      <c r="D10" s="174"/>
      <c r="E10" s="153">
        <v>54767</v>
      </c>
      <c r="F10" s="142"/>
      <c r="G10" s="153">
        <v>64995</v>
      </c>
      <c r="H10" s="142"/>
      <c r="I10" s="153">
        <v>54344</v>
      </c>
      <c r="J10" s="142"/>
      <c r="K10" s="175">
        <v>64995</v>
      </c>
    </row>
    <row r="11" spans="1:11" ht="21.75">
      <c r="A11" s="7" t="s">
        <v>27</v>
      </c>
      <c r="C11" s="45" t="s">
        <v>193</v>
      </c>
      <c r="D11" s="174"/>
      <c r="E11" s="153">
        <v>22059</v>
      </c>
      <c r="F11" s="142"/>
      <c r="G11" s="153">
        <v>31158</v>
      </c>
      <c r="H11" s="142"/>
      <c r="I11" s="158">
        <v>12121</v>
      </c>
      <c r="J11" s="142"/>
      <c r="K11" s="159">
        <v>15474</v>
      </c>
    </row>
    <row r="12" spans="1:11" ht="21.75">
      <c r="A12" s="48" t="s">
        <v>26</v>
      </c>
      <c r="C12" s="45" t="s">
        <v>194</v>
      </c>
      <c r="D12" s="174"/>
      <c r="E12" s="153">
        <v>4014</v>
      </c>
      <c r="F12" s="142"/>
      <c r="G12" s="153">
        <v>6630</v>
      </c>
      <c r="H12" s="142"/>
      <c r="I12" s="157">
        <v>3402</v>
      </c>
      <c r="J12" s="142"/>
      <c r="K12" s="160">
        <v>6630</v>
      </c>
    </row>
    <row r="13" spans="1:11" ht="21.75">
      <c r="A13" s="23" t="s">
        <v>7</v>
      </c>
      <c r="C13" s="45"/>
      <c r="D13" s="46"/>
      <c r="E13" s="161">
        <f>SUM(E10:E12)</f>
        <v>80840</v>
      </c>
      <c r="F13" s="142"/>
      <c r="G13" s="161">
        <f>SUM(G10:G12)</f>
        <v>102783</v>
      </c>
      <c r="H13" s="142"/>
      <c r="I13" s="161">
        <f>SUM(I10:I12)</f>
        <v>69867</v>
      </c>
      <c r="J13" s="142"/>
      <c r="K13" s="127">
        <f>SUM(K10:K12)</f>
        <v>87099</v>
      </c>
    </row>
    <row r="14" spans="1:11" ht="21.75">
      <c r="A14" s="23" t="s">
        <v>15</v>
      </c>
      <c r="C14" s="45"/>
      <c r="D14" s="46"/>
      <c r="E14" s="157"/>
      <c r="F14" s="142"/>
      <c r="G14" s="157"/>
      <c r="H14" s="142"/>
      <c r="I14" s="157"/>
      <c r="J14" s="142"/>
      <c r="K14" s="5"/>
    </row>
    <row r="15" spans="1:11" ht="21.75">
      <c r="A15" s="7" t="s">
        <v>128</v>
      </c>
      <c r="C15" s="45"/>
      <c r="D15" s="174"/>
      <c r="E15" s="157">
        <v>10590</v>
      </c>
      <c r="F15" s="142"/>
      <c r="G15" s="157">
        <v>7032</v>
      </c>
      <c r="H15" s="142"/>
      <c r="I15" s="157">
        <v>6502</v>
      </c>
      <c r="J15" s="142"/>
      <c r="K15" s="160">
        <v>3753</v>
      </c>
    </row>
    <row r="16" spans="1:11" ht="21.75">
      <c r="A16" s="49" t="s">
        <v>32</v>
      </c>
      <c r="C16" s="45"/>
      <c r="D16" s="174"/>
      <c r="E16" s="157">
        <v>19926</v>
      </c>
      <c r="F16" s="142"/>
      <c r="G16" s="157">
        <v>24169</v>
      </c>
      <c r="H16" s="142"/>
      <c r="I16" s="157">
        <v>18821</v>
      </c>
      <c r="J16" s="142"/>
      <c r="K16" s="160">
        <v>23619</v>
      </c>
    </row>
    <row r="17" spans="1:11" ht="21.75">
      <c r="A17" s="49" t="s">
        <v>159</v>
      </c>
      <c r="C17" s="45"/>
      <c r="D17" s="174"/>
      <c r="E17" s="157">
        <v>27583</v>
      </c>
      <c r="F17" s="142"/>
      <c r="G17" s="157">
        <v>2342</v>
      </c>
      <c r="H17" s="142"/>
      <c r="I17" s="157">
        <v>27380</v>
      </c>
      <c r="J17" s="142"/>
      <c r="K17" s="5">
        <v>2342</v>
      </c>
    </row>
    <row r="18" spans="1:11" ht="21.75">
      <c r="A18" s="23" t="s">
        <v>9</v>
      </c>
      <c r="C18" s="45"/>
      <c r="D18" s="46"/>
      <c r="E18" s="161">
        <f>SUM(E15:E17)</f>
        <v>58099</v>
      </c>
      <c r="F18" s="142"/>
      <c r="G18" s="171">
        <f>SUM(G15:G17)</f>
        <v>33543</v>
      </c>
      <c r="H18" s="142"/>
      <c r="I18" s="161">
        <f>SUM(I15:I17)</f>
        <v>52703</v>
      </c>
      <c r="J18" s="47"/>
      <c r="K18" s="94">
        <f>SUM(K15:K17)</f>
        <v>29714</v>
      </c>
    </row>
    <row r="19" spans="1:11" ht="21.75">
      <c r="A19" s="50" t="s">
        <v>160</v>
      </c>
      <c r="B19" s="23"/>
      <c r="C19" s="45"/>
      <c r="D19" s="46"/>
      <c r="E19" s="157">
        <f>E13-E18</f>
        <v>22741</v>
      </c>
      <c r="F19" s="142"/>
      <c r="G19" s="160">
        <f>G13-G18</f>
        <v>69240</v>
      </c>
      <c r="H19" s="142"/>
      <c r="I19" s="157">
        <f>I13-I18</f>
        <v>17164</v>
      </c>
      <c r="J19" s="47"/>
      <c r="K19" s="88">
        <f>K13-K18</f>
        <v>57385</v>
      </c>
    </row>
    <row r="20" spans="1:11" ht="21.75">
      <c r="A20" s="7" t="s">
        <v>161</v>
      </c>
      <c r="C20" s="51"/>
      <c r="D20" s="174"/>
      <c r="E20" s="152">
        <v>-22759</v>
      </c>
      <c r="F20" s="142"/>
      <c r="G20" s="152">
        <v>-20207</v>
      </c>
      <c r="H20" s="142"/>
      <c r="I20" s="152">
        <v>-22854</v>
      </c>
      <c r="J20" s="142"/>
      <c r="K20" s="162">
        <v>-20327</v>
      </c>
    </row>
    <row r="21" spans="1:11" ht="21.75">
      <c r="A21" s="50" t="s">
        <v>208</v>
      </c>
      <c r="C21" s="45"/>
      <c r="D21" s="46"/>
      <c r="E21" s="158">
        <f>SUM(E19:E20)</f>
        <v>-18</v>
      </c>
      <c r="F21" s="142"/>
      <c r="G21" s="158">
        <f>SUM(G19:G20)</f>
        <v>49033</v>
      </c>
      <c r="H21" s="142"/>
      <c r="I21" s="158">
        <f>SUM(I19:I20)</f>
        <v>-5690</v>
      </c>
      <c r="J21" s="142"/>
      <c r="K21" s="159">
        <f>SUM(K19:K20)</f>
        <v>37058</v>
      </c>
    </row>
    <row r="22" spans="1:11" ht="21.75">
      <c r="A22" s="7" t="s">
        <v>199</v>
      </c>
      <c r="C22" s="45" t="s">
        <v>65</v>
      </c>
      <c r="D22" s="174"/>
      <c r="E22" s="163">
        <v>-1353</v>
      </c>
      <c r="F22" s="142"/>
      <c r="G22" s="163">
        <v>-32673</v>
      </c>
      <c r="H22" s="142"/>
      <c r="I22" s="163">
        <v>-107</v>
      </c>
      <c r="J22" s="142"/>
      <c r="K22" s="164">
        <v>-30278</v>
      </c>
    </row>
    <row r="23" spans="1:11" ht="21.75">
      <c r="A23" s="23" t="s">
        <v>207</v>
      </c>
      <c r="C23" s="45"/>
      <c r="D23" s="46"/>
      <c r="E23" s="161">
        <f>SUM(E21:E22)</f>
        <v>-1371</v>
      </c>
      <c r="F23" s="142"/>
      <c r="G23" s="171">
        <f>SUM(G21:G22)</f>
        <v>16360</v>
      </c>
      <c r="H23" s="142"/>
      <c r="I23" s="161">
        <f>SUM(I21:I22)</f>
        <v>-5797</v>
      </c>
      <c r="J23" s="47"/>
      <c r="K23" s="94">
        <f>SUM(K21:K22)</f>
        <v>6780</v>
      </c>
    </row>
    <row r="24" spans="1:11" ht="21.75">
      <c r="A24" s="23"/>
      <c r="C24" s="45"/>
      <c r="D24" s="46"/>
      <c r="E24" s="158"/>
      <c r="F24" s="142"/>
      <c r="G24" s="4"/>
      <c r="H24" s="142"/>
      <c r="I24" s="158"/>
      <c r="J24" s="47"/>
      <c r="K24" s="4"/>
    </row>
    <row r="25" spans="1:11" ht="21.75">
      <c r="A25" s="23" t="s">
        <v>76</v>
      </c>
      <c r="C25" s="45"/>
      <c r="D25" s="46"/>
      <c r="E25" s="172">
        <v>0</v>
      </c>
      <c r="F25" s="142"/>
      <c r="G25" s="52">
        <v>0</v>
      </c>
      <c r="H25" s="142"/>
      <c r="I25" s="172">
        <v>0</v>
      </c>
      <c r="J25" s="47"/>
      <c r="K25" s="52">
        <v>0</v>
      </c>
    </row>
    <row r="26" spans="1:11" ht="21.75">
      <c r="A26" s="23"/>
      <c r="C26" s="45"/>
      <c r="D26" s="46"/>
      <c r="E26" s="158"/>
      <c r="F26" s="142"/>
      <c r="G26" s="4"/>
      <c r="H26" s="142"/>
      <c r="I26" s="158"/>
      <c r="J26" s="47"/>
      <c r="K26" s="4"/>
    </row>
    <row r="27" spans="1:11" ht="22.5" thickBot="1">
      <c r="A27" s="23" t="s">
        <v>56</v>
      </c>
      <c r="C27" s="45"/>
      <c r="D27" s="46"/>
      <c r="E27" s="173">
        <f>SUM(E23:E25)</f>
        <v>-1371</v>
      </c>
      <c r="F27" s="142"/>
      <c r="G27" s="106">
        <f>SUM(G23:G25)</f>
        <v>16360</v>
      </c>
      <c r="H27" s="142"/>
      <c r="I27" s="173">
        <f>SUM(I23:I25)</f>
        <v>-5797</v>
      </c>
      <c r="J27" s="47"/>
      <c r="K27" s="106">
        <f>SUM(K23:K25)</f>
        <v>6780</v>
      </c>
    </row>
    <row r="28" spans="1:11" ht="22.5" thickTop="1">
      <c r="A28" s="23"/>
      <c r="C28" s="45"/>
      <c r="D28" s="46"/>
      <c r="E28" s="158"/>
      <c r="F28" s="142"/>
      <c r="G28" s="4"/>
      <c r="H28" s="142"/>
      <c r="I28" s="158"/>
      <c r="J28" s="47"/>
      <c r="K28" s="4"/>
    </row>
    <row r="29" spans="1:11" ht="21.75">
      <c r="A29" s="23" t="s">
        <v>209</v>
      </c>
      <c r="B29" s="24"/>
      <c r="C29" s="154">
        <v>25</v>
      </c>
      <c r="D29" s="31"/>
      <c r="E29" s="176"/>
      <c r="F29" s="142"/>
      <c r="G29" s="176"/>
      <c r="H29" s="142"/>
      <c r="I29" s="176"/>
      <c r="J29" s="24"/>
      <c r="K29" s="176"/>
    </row>
    <row r="30" spans="1:9" ht="21.75">
      <c r="A30" s="7" t="s">
        <v>210</v>
      </c>
      <c r="B30" s="24"/>
      <c r="C30" s="177"/>
      <c r="D30" s="31"/>
      <c r="E30" s="178"/>
      <c r="F30" s="178"/>
      <c r="G30" s="178"/>
      <c r="H30" s="178"/>
      <c r="I30" s="178"/>
    </row>
    <row r="31" spans="1:11" ht="22.5" thickBot="1">
      <c r="A31" s="7" t="s">
        <v>211</v>
      </c>
      <c r="B31" s="24"/>
      <c r="C31" s="177"/>
      <c r="D31" s="31"/>
      <c r="E31" s="185">
        <v>-0.006</v>
      </c>
      <c r="F31" s="186"/>
      <c r="G31" s="185">
        <v>0.074</v>
      </c>
      <c r="H31" s="186"/>
      <c r="I31" s="185">
        <v>-0.026</v>
      </c>
      <c r="J31" s="187"/>
      <c r="K31" s="188">
        <v>0.031</v>
      </c>
    </row>
    <row r="32" spans="1:11" ht="23.25" thickBot="1" thickTop="1">
      <c r="A32" s="7" t="s">
        <v>134</v>
      </c>
      <c r="B32" s="24"/>
      <c r="C32" s="177"/>
      <c r="D32" s="31"/>
      <c r="E32" s="183">
        <v>221449</v>
      </c>
      <c r="F32" s="184"/>
      <c r="G32" s="183">
        <v>221449</v>
      </c>
      <c r="H32" s="184"/>
      <c r="I32" s="183">
        <v>221449</v>
      </c>
      <c r="J32" s="142"/>
      <c r="K32" s="155">
        <v>221449</v>
      </c>
    </row>
    <row r="33" spans="1:11" ht="22.5" thickTop="1">
      <c r="A33" s="7" t="s">
        <v>212</v>
      </c>
      <c r="B33" s="24"/>
      <c r="C33" s="177"/>
      <c r="D33" s="31"/>
      <c r="E33" s="178"/>
      <c r="F33" s="178"/>
      <c r="G33" s="178"/>
      <c r="H33" s="178"/>
      <c r="I33" s="178"/>
      <c r="J33" s="178"/>
      <c r="K33" s="178"/>
    </row>
    <row r="34" spans="1:11" ht="22.5" thickBot="1">
      <c r="A34" s="7" t="s">
        <v>211</v>
      </c>
      <c r="B34" s="24"/>
      <c r="C34" s="177"/>
      <c r="D34" s="31"/>
      <c r="E34" s="185">
        <v>-0.006</v>
      </c>
      <c r="F34" s="186"/>
      <c r="G34" s="185">
        <v>0.074</v>
      </c>
      <c r="H34" s="186"/>
      <c r="I34" s="185">
        <v>-0.026</v>
      </c>
      <c r="J34" s="187"/>
      <c r="K34" s="188">
        <v>0.031</v>
      </c>
    </row>
    <row r="35" spans="1:11" ht="23.25" thickBot="1" thickTop="1">
      <c r="A35" s="7" t="s">
        <v>134</v>
      </c>
      <c r="B35" s="24"/>
      <c r="C35" s="177"/>
      <c r="D35" s="31"/>
      <c r="E35" s="183">
        <v>221449</v>
      </c>
      <c r="F35" s="184"/>
      <c r="G35" s="183">
        <v>221449</v>
      </c>
      <c r="H35" s="184"/>
      <c r="I35" s="183">
        <v>221449</v>
      </c>
      <c r="J35" s="142"/>
      <c r="K35" s="155">
        <v>221449</v>
      </c>
    </row>
    <row r="36" spans="2:7" ht="22.5" thickTop="1">
      <c r="B36" s="24"/>
      <c r="C36" s="54"/>
      <c r="D36" s="53"/>
      <c r="E36" s="54"/>
      <c r="G36" s="54"/>
    </row>
    <row r="37" spans="1:7" ht="21.75">
      <c r="A37" s="7" t="s">
        <v>22</v>
      </c>
      <c r="C37" s="33"/>
      <c r="D37" s="34"/>
      <c r="E37" s="33"/>
      <c r="G37" s="33"/>
    </row>
    <row r="38" spans="1:11" ht="21.75">
      <c r="A38" s="24"/>
      <c r="B38" s="24"/>
      <c r="C38" s="33"/>
      <c r="D38" s="34"/>
      <c r="E38" s="1"/>
      <c r="G38" s="1"/>
      <c r="K38" s="1" t="s">
        <v>55</v>
      </c>
    </row>
    <row r="39" spans="1:7" ht="21.75">
      <c r="A39" s="10" t="s">
        <v>116</v>
      </c>
      <c r="B39" s="14"/>
      <c r="C39" s="35"/>
      <c r="D39" s="36"/>
      <c r="E39" s="35"/>
      <c r="G39" s="35"/>
    </row>
    <row r="40" spans="1:7" ht="21.75">
      <c r="A40" s="92" t="s">
        <v>145</v>
      </c>
      <c r="B40" s="37"/>
      <c r="C40" s="35"/>
      <c r="D40" s="37"/>
      <c r="E40" s="35"/>
      <c r="G40" s="35"/>
    </row>
    <row r="41" spans="1:7" ht="21.75">
      <c r="A41" s="2" t="s">
        <v>206</v>
      </c>
      <c r="B41" s="38"/>
      <c r="C41" s="35"/>
      <c r="D41" s="37"/>
      <c r="E41" s="35"/>
      <c r="G41" s="35"/>
    </row>
    <row r="42" spans="2:11" ht="21.75">
      <c r="B42" s="38"/>
      <c r="C42" s="39"/>
      <c r="D42" s="38"/>
      <c r="E42" s="40"/>
      <c r="G42" s="40"/>
      <c r="K42" s="40" t="s">
        <v>79</v>
      </c>
    </row>
    <row r="43" spans="2:11" ht="21.75">
      <c r="B43" s="38"/>
      <c r="C43" s="39"/>
      <c r="D43" s="38"/>
      <c r="E43" s="191" t="s">
        <v>106</v>
      </c>
      <c r="F43" s="191"/>
      <c r="G43" s="191"/>
      <c r="I43" s="189" t="s">
        <v>107</v>
      </c>
      <c r="J43" s="189"/>
      <c r="K43" s="189"/>
    </row>
    <row r="44" spans="2:11" ht="21.75">
      <c r="B44" s="38"/>
      <c r="C44" s="41" t="s">
        <v>13</v>
      </c>
      <c r="D44" s="38"/>
      <c r="E44" s="42">
        <v>2564</v>
      </c>
      <c r="G44" s="42">
        <v>2563</v>
      </c>
      <c r="I44" s="42">
        <v>2564</v>
      </c>
      <c r="J44" s="43"/>
      <c r="K44" s="42">
        <v>2563</v>
      </c>
    </row>
    <row r="45" spans="1:11" ht="21.75">
      <c r="A45" s="23" t="s">
        <v>53</v>
      </c>
      <c r="C45" s="43"/>
      <c r="D45" s="43"/>
      <c r="E45" s="44"/>
      <c r="G45" s="44"/>
      <c r="I45" s="44"/>
      <c r="J45" s="43"/>
      <c r="K45" s="44"/>
    </row>
    <row r="46" spans="1:11" ht="21.75">
      <c r="A46" s="23" t="s">
        <v>16</v>
      </c>
      <c r="C46" s="45"/>
      <c r="D46" s="46"/>
      <c r="E46" s="33"/>
      <c r="G46" s="33"/>
      <c r="I46" s="33"/>
      <c r="J46" s="46"/>
      <c r="K46" s="33"/>
    </row>
    <row r="47" spans="1:11" ht="21.75">
      <c r="A47" s="7" t="s">
        <v>25</v>
      </c>
      <c r="C47" s="45" t="s">
        <v>176</v>
      </c>
      <c r="D47" s="174"/>
      <c r="E47" s="153">
        <v>169700</v>
      </c>
      <c r="F47" s="142"/>
      <c r="G47" s="153">
        <v>190906</v>
      </c>
      <c r="H47" s="142"/>
      <c r="I47" s="153">
        <v>169189</v>
      </c>
      <c r="J47" s="142"/>
      <c r="K47" s="175">
        <v>190906</v>
      </c>
    </row>
    <row r="48" spans="1:11" ht="21.75">
      <c r="A48" s="7" t="s">
        <v>27</v>
      </c>
      <c r="C48" s="45" t="s">
        <v>193</v>
      </c>
      <c r="D48" s="174"/>
      <c r="E48" s="153">
        <v>70107</v>
      </c>
      <c r="F48" s="142"/>
      <c r="G48" s="153">
        <v>90519</v>
      </c>
      <c r="H48" s="142"/>
      <c r="I48" s="158">
        <v>37515</v>
      </c>
      <c r="J48" s="142"/>
      <c r="K48" s="159">
        <v>46280</v>
      </c>
    </row>
    <row r="49" spans="1:11" ht="21.75">
      <c r="A49" s="48" t="s">
        <v>26</v>
      </c>
      <c r="C49" s="45" t="s">
        <v>194</v>
      </c>
      <c r="D49" s="174"/>
      <c r="E49" s="153">
        <v>16221</v>
      </c>
      <c r="F49" s="142"/>
      <c r="G49" s="153">
        <v>24018</v>
      </c>
      <c r="H49" s="142"/>
      <c r="I49" s="157">
        <v>45403</v>
      </c>
      <c r="J49" s="142"/>
      <c r="K49" s="160">
        <v>73976</v>
      </c>
    </row>
    <row r="50" spans="1:11" ht="21.75">
      <c r="A50" s="23" t="s">
        <v>7</v>
      </c>
      <c r="C50" s="45"/>
      <c r="D50" s="174"/>
      <c r="E50" s="161">
        <f>SUM(E47:E49)</f>
        <v>256028</v>
      </c>
      <c r="F50" s="142"/>
      <c r="G50" s="161">
        <f>SUM(G47:G49)</f>
        <v>305443</v>
      </c>
      <c r="H50" s="142"/>
      <c r="I50" s="161">
        <f>SUM(I47:I49)</f>
        <v>252107</v>
      </c>
      <c r="J50" s="142"/>
      <c r="K50" s="127">
        <f>SUM(K47:K49)</f>
        <v>311162</v>
      </c>
    </row>
    <row r="51" spans="1:11" ht="21.75">
      <c r="A51" s="23" t="s">
        <v>15</v>
      </c>
      <c r="C51" s="45"/>
      <c r="D51" s="174"/>
      <c r="E51" s="157"/>
      <c r="F51" s="142"/>
      <c r="G51" s="157"/>
      <c r="H51" s="142"/>
      <c r="I51" s="157"/>
      <c r="J51" s="142"/>
      <c r="K51" s="5"/>
    </row>
    <row r="52" spans="1:11" ht="21.75">
      <c r="A52" s="7" t="s">
        <v>128</v>
      </c>
      <c r="C52" s="45"/>
      <c r="D52" s="174"/>
      <c r="E52" s="157">
        <v>30586</v>
      </c>
      <c r="F52" s="142"/>
      <c r="G52" s="157">
        <v>27180</v>
      </c>
      <c r="H52" s="142"/>
      <c r="I52" s="157">
        <v>17537</v>
      </c>
      <c r="J52" s="142"/>
      <c r="K52" s="160">
        <v>17590</v>
      </c>
    </row>
    <row r="53" spans="1:11" ht="21.75">
      <c r="A53" s="49" t="s">
        <v>32</v>
      </c>
      <c r="C53" s="45"/>
      <c r="D53" s="174"/>
      <c r="E53" s="157">
        <v>58827</v>
      </c>
      <c r="F53" s="142"/>
      <c r="G53" s="157">
        <v>70128</v>
      </c>
      <c r="H53" s="142"/>
      <c r="I53" s="157">
        <v>56353</v>
      </c>
      <c r="J53" s="142"/>
      <c r="K53" s="160">
        <v>68532</v>
      </c>
    </row>
    <row r="54" spans="1:11" ht="21.75">
      <c r="A54" s="49" t="s">
        <v>159</v>
      </c>
      <c r="C54" s="45" t="s">
        <v>153</v>
      </c>
      <c r="D54" s="174"/>
      <c r="E54" s="157">
        <v>96188</v>
      </c>
      <c r="F54" s="142"/>
      <c r="G54" s="157">
        <v>47425</v>
      </c>
      <c r="H54" s="142"/>
      <c r="I54" s="157">
        <v>95120</v>
      </c>
      <c r="J54" s="142"/>
      <c r="K54" s="5">
        <v>47425</v>
      </c>
    </row>
    <row r="55" spans="1:11" ht="21.75">
      <c r="A55" s="23" t="s">
        <v>9</v>
      </c>
      <c r="C55" s="45"/>
      <c r="D55" s="174"/>
      <c r="E55" s="161">
        <f>SUM(E52:E54)</f>
        <v>185601</v>
      </c>
      <c r="F55" s="142"/>
      <c r="G55" s="171">
        <f>SUM(G52:G54)</f>
        <v>144733</v>
      </c>
      <c r="H55" s="142"/>
      <c r="I55" s="161">
        <f>SUM(I52:I54)</f>
        <v>169010</v>
      </c>
      <c r="J55" s="47"/>
      <c r="K55" s="94">
        <f>SUM(K52:K54)</f>
        <v>133547</v>
      </c>
    </row>
    <row r="56" spans="1:11" ht="21.75">
      <c r="A56" s="50" t="s">
        <v>160</v>
      </c>
      <c r="B56" s="23"/>
      <c r="C56" s="45"/>
      <c r="D56" s="174"/>
      <c r="E56" s="157">
        <f>E50-E55</f>
        <v>70427</v>
      </c>
      <c r="F56" s="142"/>
      <c r="G56" s="160">
        <f>G50-G55</f>
        <v>160710</v>
      </c>
      <c r="H56" s="142"/>
      <c r="I56" s="157">
        <f>I50-I55</f>
        <v>83097</v>
      </c>
      <c r="J56" s="47"/>
      <c r="K56" s="88">
        <f>K50-K55</f>
        <v>177615</v>
      </c>
    </row>
    <row r="57" spans="1:11" ht="21.75">
      <c r="A57" s="7" t="s">
        <v>161</v>
      </c>
      <c r="C57" s="51"/>
      <c r="D57" s="174"/>
      <c r="E57" s="152">
        <v>-66030</v>
      </c>
      <c r="F57" s="142"/>
      <c r="G57" s="152">
        <v>-66901</v>
      </c>
      <c r="H57" s="142"/>
      <c r="I57" s="152">
        <v>-66442</v>
      </c>
      <c r="J57" s="142"/>
      <c r="K57" s="162">
        <v>-67394</v>
      </c>
    </row>
    <row r="58" spans="1:11" ht="21.75">
      <c r="A58" s="50" t="s">
        <v>197</v>
      </c>
      <c r="C58" s="45"/>
      <c r="D58" s="174"/>
      <c r="E58" s="158">
        <f>SUM(E56:E57)</f>
        <v>4397</v>
      </c>
      <c r="F58" s="142"/>
      <c r="G58" s="158">
        <f>SUM(G56:G57)</f>
        <v>93809</v>
      </c>
      <c r="H58" s="142"/>
      <c r="I58" s="158">
        <f>SUM(I56:I57)</f>
        <v>16655</v>
      </c>
      <c r="J58" s="142"/>
      <c r="K58" s="159">
        <f>SUM(K56:K57)</f>
        <v>110221</v>
      </c>
    </row>
    <row r="59" spans="1:11" ht="21.75">
      <c r="A59" s="7" t="s">
        <v>199</v>
      </c>
      <c r="C59" s="45" t="s">
        <v>65</v>
      </c>
      <c r="D59" s="174"/>
      <c r="E59" s="163">
        <v>-3024</v>
      </c>
      <c r="F59" s="142"/>
      <c r="G59" s="163">
        <v>-41932</v>
      </c>
      <c r="H59" s="142"/>
      <c r="I59" s="163">
        <v>1544</v>
      </c>
      <c r="J59" s="142"/>
      <c r="K59" s="164">
        <v>-35234</v>
      </c>
    </row>
    <row r="60" spans="1:11" ht="21.75">
      <c r="A60" s="23" t="s">
        <v>64</v>
      </c>
      <c r="C60" s="45"/>
      <c r="D60" s="174"/>
      <c r="E60" s="94">
        <f>SUM(E58:E59)</f>
        <v>1373</v>
      </c>
      <c r="F60" s="142"/>
      <c r="G60" s="98">
        <f>SUM(G58:G59)</f>
        <v>51877</v>
      </c>
      <c r="H60" s="142"/>
      <c r="I60" s="94">
        <f>SUM(I58:I59)</f>
        <v>18199</v>
      </c>
      <c r="J60" s="47"/>
      <c r="K60" s="94">
        <f>SUM(K58:K59)</f>
        <v>74987</v>
      </c>
    </row>
    <row r="61" spans="1:11" ht="21.75">
      <c r="A61" s="23"/>
      <c r="C61" s="45"/>
      <c r="D61" s="46"/>
      <c r="E61" s="93"/>
      <c r="F61" s="86"/>
      <c r="G61" s="4"/>
      <c r="H61" s="86"/>
      <c r="I61" s="93"/>
      <c r="J61" s="47"/>
      <c r="K61" s="4"/>
    </row>
    <row r="62" spans="1:11" ht="21.75">
      <c r="A62" s="23" t="s">
        <v>76</v>
      </c>
      <c r="C62" s="45"/>
      <c r="D62" s="46"/>
      <c r="E62" s="96">
        <v>0</v>
      </c>
      <c r="F62" s="86"/>
      <c r="G62" s="52">
        <v>0</v>
      </c>
      <c r="H62" s="86"/>
      <c r="I62" s="96">
        <v>0</v>
      </c>
      <c r="J62" s="47"/>
      <c r="K62" s="52">
        <v>0</v>
      </c>
    </row>
    <row r="63" spans="1:11" ht="21.75">
      <c r="A63" s="23"/>
      <c r="C63" s="45"/>
      <c r="D63" s="46"/>
      <c r="E63" s="93"/>
      <c r="F63" s="86"/>
      <c r="G63" s="4"/>
      <c r="H63" s="86"/>
      <c r="I63" s="93"/>
      <c r="J63" s="47"/>
      <c r="K63" s="4"/>
    </row>
    <row r="64" spans="1:11" ht="22.5" thickBot="1">
      <c r="A64" s="23" t="s">
        <v>56</v>
      </c>
      <c r="C64" s="45"/>
      <c r="D64" s="46"/>
      <c r="E64" s="105">
        <f>SUM(E60:E62)</f>
        <v>1373</v>
      </c>
      <c r="F64" s="86"/>
      <c r="G64" s="106">
        <f>SUM(G60:G62)</f>
        <v>51877</v>
      </c>
      <c r="H64" s="86"/>
      <c r="I64" s="105">
        <f>SUM(I60:I62)</f>
        <v>18199</v>
      </c>
      <c r="J64" s="47"/>
      <c r="K64" s="106">
        <f>SUM(K60:K62)</f>
        <v>74987</v>
      </c>
    </row>
    <row r="65" spans="1:11" ht="22.5" thickTop="1">
      <c r="A65" s="23"/>
      <c r="C65" s="45"/>
      <c r="D65" s="46"/>
      <c r="E65" s="93"/>
      <c r="F65" s="86"/>
      <c r="G65" s="4"/>
      <c r="H65" s="86"/>
      <c r="I65" s="93"/>
      <c r="J65" s="47"/>
      <c r="K65" s="4"/>
    </row>
    <row r="66" spans="1:11" ht="21.75">
      <c r="A66" s="23" t="s">
        <v>69</v>
      </c>
      <c r="B66" s="24"/>
      <c r="C66" s="154">
        <v>25</v>
      </c>
      <c r="D66" s="31"/>
      <c r="E66" s="142"/>
      <c r="F66" s="142"/>
      <c r="G66" s="178"/>
      <c r="H66" s="142"/>
      <c r="I66" s="142"/>
      <c r="J66" s="24"/>
      <c r="K66" s="24"/>
    </row>
    <row r="67" spans="1:9" ht="21.75">
      <c r="A67" s="7" t="s">
        <v>104</v>
      </c>
      <c r="B67" s="24"/>
      <c r="C67" s="177"/>
      <c r="D67" s="31"/>
      <c r="E67" s="178"/>
      <c r="F67" s="178"/>
      <c r="G67" s="178"/>
      <c r="H67" s="178"/>
      <c r="I67" s="178"/>
    </row>
    <row r="68" spans="1:11" ht="22.5" thickBot="1">
      <c r="A68" s="7" t="s">
        <v>133</v>
      </c>
      <c r="B68" s="24"/>
      <c r="C68" s="177"/>
      <c r="D68" s="31"/>
      <c r="E68" s="185">
        <v>0.006</v>
      </c>
      <c r="F68" s="186"/>
      <c r="G68" s="185">
        <v>0.234</v>
      </c>
      <c r="H68" s="186"/>
      <c r="I68" s="185">
        <v>0.082</v>
      </c>
      <c r="J68" s="187"/>
      <c r="K68" s="188">
        <v>0.339</v>
      </c>
    </row>
    <row r="69" spans="1:11" ht="23.25" thickBot="1" thickTop="1">
      <c r="A69" s="7" t="s">
        <v>134</v>
      </c>
      <c r="B69" s="24"/>
      <c r="C69" s="177"/>
      <c r="D69" s="31"/>
      <c r="E69" s="183">
        <v>221449</v>
      </c>
      <c r="F69" s="184"/>
      <c r="G69" s="183">
        <v>221449</v>
      </c>
      <c r="H69" s="184"/>
      <c r="I69" s="183">
        <v>221449</v>
      </c>
      <c r="J69" s="142"/>
      <c r="K69" s="155">
        <v>221449</v>
      </c>
    </row>
    <row r="70" spans="1:11" ht="22.5" thickTop="1">
      <c r="A70" s="7" t="s">
        <v>103</v>
      </c>
      <c r="B70" s="24"/>
      <c r="C70" s="177"/>
      <c r="D70" s="31"/>
      <c r="E70" s="178"/>
      <c r="F70" s="178"/>
      <c r="G70" s="178"/>
      <c r="H70" s="178"/>
      <c r="I70" s="178"/>
      <c r="J70" s="178"/>
      <c r="K70" s="178"/>
    </row>
    <row r="71" spans="1:11" ht="22.5" thickBot="1">
      <c r="A71" s="7" t="s">
        <v>133</v>
      </c>
      <c r="B71" s="24"/>
      <c r="C71" s="177"/>
      <c r="D71" s="31"/>
      <c r="E71" s="185">
        <v>0.006</v>
      </c>
      <c r="F71" s="186"/>
      <c r="G71" s="185">
        <v>0.234</v>
      </c>
      <c r="H71" s="186"/>
      <c r="I71" s="185">
        <v>0.082</v>
      </c>
      <c r="J71" s="187"/>
      <c r="K71" s="188">
        <v>0.339</v>
      </c>
    </row>
    <row r="72" spans="1:11" ht="23.25" thickBot="1" thickTop="1">
      <c r="A72" s="7" t="s">
        <v>134</v>
      </c>
      <c r="B72" s="24"/>
      <c r="C72" s="177"/>
      <c r="D72" s="31"/>
      <c r="E72" s="183">
        <v>222339</v>
      </c>
      <c r="F72" s="184"/>
      <c r="G72" s="183">
        <v>221449</v>
      </c>
      <c r="H72" s="184"/>
      <c r="I72" s="183">
        <v>222339</v>
      </c>
      <c r="J72" s="142"/>
      <c r="K72" s="155">
        <v>221449</v>
      </c>
    </row>
    <row r="73" spans="2:7" ht="22.5" thickTop="1">
      <c r="B73" s="24"/>
      <c r="C73" s="54"/>
      <c r="D73" s="53"/>
      <c r="E73" s="54"/>
      <c r="G73" s="54"/>
    </row>
    <row r="74" spans="1:7" ht="21.75">
      <c r="A74" s="7" t="s">
        <v>22</v>
      </c>
      <c r="C74" s="33"/>
      <c r="D74" s="34"/>
      <c r="E74" s="33"/>
      <c r="G74" s="33"/>
    </row>
    <row r="75" spans="1:11" ht="21.75">
      <c r="A75" s="24"/>
      <c r="B75" s="24"/>
      <c r="C75" s="33"/>
      <c r="D75" s="34"/>
      <c r="E75" s="1"/>
      <c r="G75" s="1"/>
      <c r="K75" s="1" t="s">
        <v>55</v>
      </c>
    </row>
    <row r="76" spans="1:7" ht="21.75">
      <c r="A76" s="10" t="s">
        <v>116</v>
      </c>
      <c r="B76" s="56"/>
      <c r="C76" s="57"/>
      <c r="D76" s="58"/>
      <c r="E76" s="57"/>
      <c r="G76" s="57"/>
    </row>
    <row r="77" spans="1:7" ht="21.75">
      <c r="A77" s="56" t="s">
        <v>42</v>
      </c>
      <c r="B77" s="56"/>
      <c r="C77" s="57"/>
      <c r="D77" s="58"/>
      <c r="E77" s="57"/>
      <c r="G77" s="57"/>
    </row>
    <row r="78" spans="1:7" ht="21.75">
      <c r="A78" s="2" t="s">
        <v>206</v>
      </c>
      <c r="B78" s="38"/>
      <c r="C78" s="35"/>
      <c r="D78" s="37"/>
      <c r="E78" s="35"/>
      <c r="G78" s="35"/>
    </row>
    <row r="79" spans="2:11" ht="21.75">
      <c r="B79" s="38"/>
      <c r="C79" s="39"/>
      <c r="D79" s="38"/>
      <c r="E79" s="39"/>
      <c r="G79" s="39"/>
      <c r="K79" s="39" t="s">
        <v>54</v>
      </c>
    </row>
    <row r="80" spans="2:11" ht="21.75">
      <c r="B80" s="38"/>
      <c r="C80" s="39"/>
      <c r="D80" s="38"/>
      <c r="E80" s="191" t="s">
        <v>106</v>
      </c>
      <c r="F80" s="191"/>
      <c r="G80" s="191"/>
      <c r="I80" s="189" t="s">
        <v>107</v>
      </c>
      <c r="J80" s="189"/>
      <c r="K80" s="189"/>
    </row>
    <row r="81" spans="2:11" ht="21.75">
      <c r="B81" s="38"/>
      <c r="C81" s="41" t="s">
        <v>13</v>
      </c>
      <c r="D81" s="38"/>
      <c r="E81" s="42">
        <v>2564</v>
      </c>
      <c r="G81" s="42">
        <v>2563</v>
      </c>
      <c r="I81" s="42">
        <v>2564</v>
      </c>
      <c r="J81" s="43"/>
      <c r="K81" s="42">
        <v>2563</v>
      </c>
    </row>
    <row r="82" spans="1:11" ht="21.75">
      <c r="A82" s="107" t="s">
        <v>43</v>
      </c>
      <c r="B82" s="107"/>
      <c r="E82" s="59"/>
      <c r="G82" s="59"/>
      <c r="I82" s="59"/>
      <c r="J82" s="140"/>
      <c r="K82" s="59"/>
    </row>
    <row r="83" spans="1:11" ht="21.75">
      <c r="A83" s="108" t="s">
        <v>197</v>
      </c>
      <c r="B83" s="108"/>
      <c r="E83" s="137">
        <f>E58</f>
        <v>4397</v>
      </c>
      <c r="G83" s="137">
        <f>G58</f>
        <v>93809</v>
      </c>
      <c r="I83" s="137">
        <f>I58</f>
        <v>16655</v>
      </c>
      <c r="J83" s="137"/>
      <c r="K83" s="137">
        <f>K58</f>
        <v>110221</v>
      </c>
    </row>
    <row r="84" spans="1:11" ht="21.75">
      <c r="A84" s="108" t="s">
        <v>73</v>
      </c>
      <c r="B84" s="108"/>
      <c r="E84" s="138"/>
      <c r="G84" s="138"/>
      <c r="I84" s="138"/>
      <c r="J84" s="137"/>
      <c r="K84" s="138"/>
    </row>
    <row r="85" spans="1:10" ht="21.75">
      <c r="A85" s="108" t="s">
        <v>44</v>
      </c>
      <c r="B85" s="108"/>
      <c r="J85" s="137"/>
    </row>
    <row r="86" spans="1:11" ht="21.75">
      <c r="A86" s="108" t="s">
        <v>66</v>
      </c>
      <c r="B86" s="108"/>
      <c r="C86" s="178"/>
      <c r="D86" s="178"/>
      <c r="E86" s="137">
        <v>8781</v>
      </c>
      <c r="F86" s="178"/>
      <c r="G86" s="165">
        <v>7999</v>
      </c>
      <c r="H86" s="178"/>
      <c r="I86" s="165">
        <v>7793</v>
      </c>
      <c r="J86" s="178"/>
      <c r="K86" s="166">
        <v>7483</v>
      </c>
    </row>
    <row r="87" spans="1:11" ht="21.75">
      <c r="A87" s="108" t="s">
        <v>214</v>
      </c>
      <c r="B87" s="108"/>
      <c r="C87" s="110"/>
      <c r="D87" s="178"/>
      <c r="E87" s="137">
        <v>96188</v>
      </c>
      <c r="F87" s="178"/>
      <c r="G87" s="165">
        <v>47314</v>
      </c>
      <c r="H87" s="178"/>
      <c r="I87" s="165">
        <v>95120</v>
      </c>
      <c r="J87" s="178"/>
      <c r="K87" s="166">
        <v>47314</v>
      </c>
    </row>
    <row r="88" spans="1:11" ht="21.75">
      <c r="A88" s="179" t="s">
        <v>183</v>
      </c>
      <c r="B88" s="108"/>
      <c r="C88" s="110">
        <v>10</v>
      </c>
      <c r="D88" s="178"/>
      <c r="E88" s="137">
        <v>-109</v>
      </c>
      <c r="F88" s="178"/>
      <c r="G88" s="165">
        <v>-26</v>
      </c>
      <c r="H88" s="178"/>
      <c r="I88" s="165">
        <v>-109</v>
      </c>
      <c r="J88" s="178"/>
      <c r="K88" s="166">
        <v>-26</v>
      </c>
    </row>
    <row r="89" spans="1:11" ht="21.75">
      <c r="A89" s="108" t="s">
        <v>162</v>
      </c>
      <c r="C89" s="110">
        <v>10</v>
      </c>
      <c r="D89" s="178"/>
      <c r="E89" s="137">
        <v>-5</v>
      </c>
      <c r="F89" s="178"/>
      <c r="G89" s="166">
        <v>-1154</v>
      </c>
      <c r="H89" s="178"/>
      <c r="I89" s="165">
        <v>-5</v>
      </c>
      <c r="J89" s="178"/>
      <c r="K89" s="166">
        <v>-1154</v>
      </c>
    </row>
    <row r="90" spans="1:11" ht="21.75">
      <c r="A90" s="108" t="s">
        <v>170</v>
      </c>
      <c r="C90" s="110"/>
      <c r="D90" s="178"/>
      <c r="E90" s="137">
        <v>-1</v>
      </c>
      <c r="F90" s="178"/>
      <c r="G90" s="166">
        <v>139</v>
      </c>
      <c r="H90" s="178"/>
      <c r="I90" s="165">
        <v>-1</v>
      </c>
      <c r="J90" s="178"/>
      <c r="K90" s="166">
        <v>139</v>
      </c>
    </row>
    <row r="91" spans="1:11" ht="21.75">
      <c r="A91" s="108" t="s">
        <v>163</v>
      </c>
      <c r="B91" s="108"/>
      <c r="C91" s="178"/>
      <c r="D91" s="178"/>
      <c r="E91" s="137">
        <v>-15460</v>
      </c>
      <c r="F91" s="178"/>
      <c r="G91" s="166">
        <v>-13960</v>
      </c>
      <c r="H91" s="178"/>
      <c r="I91" s="165">
        <v>-15460</v>
      </c>
      <c r="J91" s="178"/>
      <c r="K91" s="166">
        <v>-13960</v>
      </c>
    </row>
    <row r="92" spans="1:11" ht="21.75">
      <c r="A92" s="108" t="s">
        <v>171</v>
      </c>
      <c r="B92" s="108"/>
      <c r="C92" s="178"/>
      <c r="D92" s="178"/>
      <c r="E92" s="137">
        <v>-268</v>
      </c>
      <c r="F92" s="178"/>
      <c r="G92" s="164">
        <v>-184</v>
      </c>
      <c r="H92" s="178"/>
      <c r="I92" s="163">
        <v>-261</v>
      </c>
      <c r="J92" s="178"/>
      <c r="K92" s="166">
        <v>-178</v>
      </c>
    </row>
    <row r="93" spans="1:11" ht="21.75">
      <c r="A93" s="108" t="s">
        <v>67</v>
      </c>
      <c r="B93" s="108"/>
      <c r="C93" s="178"/>
      <c r="D93" s="178"/>
      <c r="E93" s="137">
        <v>1212</v>
      </c>
      <c r="F93" s="178"/>
      <c r="G93" s="164">
        <v>921</v>
      </c>
      <c r="H93" s="178"/>
      <c r="I93" s="163">
        <v>1124</v>
      </c>
      <c r="J93" s="178"/>
      <c r="K93" s="164">
        <v>851</v>
      </c>
    </row>
    <row r="94" spans="1:11" ht="21.75">
      <c r="A94" s="179" t="s">
        <v>184</v>
      </c>
      <c r="B94" s="108"/>
      <c r="C94" s="110">
        <v>24</v>
      </c>
      <c r="D94" s="178"/>
      <c r="E94" s="137">
        <v>0</v>
      </c>
      <c r="F94" s="178"/>
      <c r="G94" s="164">
        <v>0</v>
      </c>
      <c r="H94" s="178"/>
      <c r="I94" s="163">
        <v>-30000</v>
      </c>
      <c r="J94" s="178"/>
      <c r="K94" s="164">
        <v>-50000</v>
      </c>
    </row>
    <row r="95" spans="1:11" s="24" customFormat="1" ht="21.75">
      <c r="A95" s="111" t="s">
        <v>164</v>
      </c>
      <c r="B95" s="111"/>
      <c r="C95" s="178"/>
      <c r="D95" s="178"/>
      <c r="E95" s="120">
        <v>66030</v>
      </c>
      <c r="F95" s="178"/>
      <c r="G95" s="162">
        <v>66901</v>
      </c>
      <c r="H95" s="178"/>
      <c r="I95" s="152">
        <v>66442</v>
      </c>
      <c r="J95" s="178"/>
      <c r="K95" s="162">
        <v>67394</v>
      </c>
    </row>
    <row r="96" spans="1:5" ht="21.75">
      <c r="A96" s="108" t="s">
        <v>91</v>
      </c>
      <c r="B96" s="108"/>
      <c r="E96" s="86"/>
    </row>
    <row r="97" spans="1:11" ht="21.75">
      <c r="A97" s="108" t="s">
        <v>92</v>
      </c>
      <c r="B97" s="108"/>
      <c r="E97" s="89">
        <f>SUM(E83:E95)</f>
        <v>160765</v>
      </c>
      <c r="G97" s="89">
        <f>SUM(G83:G95)</f>
        <v>201759</v>
      </c>
      <c r="I97" s="89">
        <f>SUM(I83:I95)</f>
        <v>141298</v>
      </c>
      <c r="J97" s="137"/>
      <c r="K97" s="89">
        <f>SUM(K83:K95)</f>
        <v>168084</v>
      </c>
    </row>
    <row r="98" spans="1:11" ht="21.75">
      <c r="A98" s="108" t="s">
        <v>58</v>
      </c>
      <c r="B98" s="108"/>
      <c r="E98" s="112"/>
      <c r="G98" s="140"/>
      <c r="I98" s="140"/>
      <c r="J98" s="140"/>
      <c r="K98" s="140"/>
    </row>
    <row r="99" spans="1:11" ht="21.75">
      <c r="A99" s="108" t="s">
        <v>47</v>
      </c>
      <c r="B99" s="108"/>
      <c r="E99" s="109">
        <v>2541</v>
      </c>
      <c r="F99" s="178"/>
      <c r="G99" s="165">
        <v>31637</v>
      </c>
      <c r="H99" s="178"/>
      <c r="I99" s="165">
        <v>-2776</v>
      </c>
      <c r="J99" s="178"/>
      <c r="K99" s="166">
        <v>31584</v>
      </c>
    </row>
    <row r="100" spans="1:11" ht="21.75">
      <c r="A100" s="179" t="s">
        <v>195</v>
      </c>
      <c r="B100" s="108"/>
      <c r="E100" s="109">
        <v>-23223</v>
      </c>
      <c r="F100" s="178"/>
      <c r="G100" s="139">
        <v>0</v>
      </c>
      <c r="H100" s="178"/>
      <c r="I100" s="109">
        <v>0</v>
      </c>
      <c r="J100" s="178"/>
      <c r="K100" s="138">
        <v>0</v>
      </c>
    </row>
    <row r="101" spans="1:11" ht="21.75">
      <c r="A101" s="108" t="s">
        <v>74</v>
      </c>
      <c r="B101" s="108"/>
      <c r="E101" s="109">
        <v>76383</v>
      </c>
      <c r="F101" s="178"/>
      <c r="G101" s="165">
        <v>-81400</v>
      </c>
      <c r="H101" s="178"/>
      <c r="I101" s="165">
        <v>76383</v>
      </c>
      <c r="J101" s="178"/>
      <c r="K101" s="166">
        <v>-81400</v>
      </c>
    </row>
    <row r="102" spans="1:11" ht="21.75">
      <c r="A102" s="108" t="s">
        <v>75</v>
      </c>
      <c r="B102" s="108"/>
      <c r="E102" s="109">
        <v>186674</v>
      </c>
      <c r="F102" s="178"/>
      <c r="G102" s="165">
        <v>167667</v>
      </c>
      <c r="H102" s="178"/>
      <c r="I102" s="165">
        <v>186674</v>
      </c>
      <c r="J102" s="178"/>
      <c r="K102" s="166">
        <v>167667</v>
      </c>
    </row>
    <row r="103" spans="1:11" ht="21.75">
      <c r="A103" s="108" t="s">
        <v>77</v>
      </c>
      <c r="B103" s="108"/>
      <c r="E103" s="156">
        <v>6277</v>
      </c>
      <c r="F103" s="178"/>
      <c r="G103" s="156">
        <v>19355</v>
      </c>
      <c r="H103" s="178"/>
      <c r="I103" s="156">
        <v>6277</v>
      </c>
      <c r="J103" s="178"/>
      <c r="K103" s="180">
        <v>19355</v>
      </c>
    </row>
    <row r="104" spans="1:11" ht="21.75">
      <c r="A104" s="108" t="s">
        <v>78</v>
      </c>
      <c r="B104" s="108"/>
      <c r="E104" s="109">
        <v>40091</v>
      </c>
      <c r="F104" s="178"/>
      <c r="G104" s="165">
        <v>27809</v>
      </c>
      <c r="H104" s="178"/>
      <c r="I104" s="165">
        <v>40091</v>
      </c>
      <c r="J104" s="178"/>
      <c r="K104" s="166">
        <v>27809</v>
      </c>
    </row>
    <row r="105" spans="1:11" ht="21.75">
      <c r="A105" s="108" t="s">
        <v>48</v>
      </c>
      <c r="B105" s="108"/>
      <c r="E105" s="109">
        <v>-1571</v>
      </c>
      <c r="F105" s="178"/>
      <c r="G105" s="165">
        <v>4083</v>
      </c>
      <c r="H105" s="178"/>
      <c r="I105" s="165">
        <v>-243</v>
      </c>
      <c r="J105" s="178"/>
      <c r="K105" s="166">
        <v>4157</v>
      </c>
    </row>
    <row r="106" spans="1:11" ht="21.75">
      <c r="A106" s="108" t="s">
        <v>141</v>
      </c>
      <c r="B106" s="108"/>
      <c r="E106" s="113"/>
      <c r="F106" s="178"/>
      <c r="G106" s="113"/>
      <c r="H106" s="178"/>
      <c r="I106" s="113"/>
      <c r="J106" s="178"/>
      <c r="K106" s="181"/>
    </row>
    <row r="107" spans="1:11" ht="21.75">
      <c r="A107" s="108" t="s">
        <v>49</v>
      </c>
      <c r="B107" s="108"/>
      <c r="E107" s="109">
        <v>6995</v>
      </c>
      <c r="F107" s="178"/>
      <c r="G107" s="165">
        <v>-415</v>
      </c>
      <c r="H107" s="178"/>
      <c r="I107" s="165">
        <v>44</v>
      </c>
      <c r="J107" s="178"/>
      <c r="K107" s="166">
        <v>-334</v>
      </c>
    </row>
    <row r="108" spans="1:11" s="24" customFormat="1" ht="21.75">
      <c r="A108" s="111" t="s">
        <v>165</v>
      </c>
      <c r="B108" s="111"/>
      <c r="E108" s="89">
        <v>25863</v>
      </c>
      <c r="F108" s="178"/>
      <c r="G108" s="163">
        <v>34519</v>
      </c>
      <c r="H108" s="178"/>
      <c r="I108" s="165">
        <v>26027</v>
      </c>
      <c r="J108" s="178"/>
      <c r="K108" s="166">
        <v>34498</v>
      </c>
    </row>
    <row r="109" spans="1:11" s="24" customFormat="1" ht="21.75">
      <c r="A109" s="111" t="s">
        <v>50</v>
      </c>
      <c r="B109" s="111"/>
      <c r="E109" s="89">
        <v>-5130</v>
      </c>
      <c r="F109" s="178"/>
      <c r="G109" s="163">
        <v>1106</v>
      </c>
      <c r="H109" s="178"/>
      <c r="I109" s="163">
        <v>-5692</v>
      </c>
      <c r="J109" s="178"/>
      <c r="K109" s="164">
        <v>1090</v>
      </c>
    </row>
    <row r="110" spans="1:11" s="24" customFormat="1" ht="21.75">
      <c r="A110" s="111" t="s">
        <v>172</v>
      </c>
      <c r="B110" s="111"/>
      <c r="E110" s="95">
        <v>-12113</v>
      </c>
      <c r="F110" s="178"/>
      <c r="G110" s="152">
        <v>-852</v>
      </c>
      <c r="H110" s="178"/>
      <c r="I110" s="152">
        <v>-12113</v>
      </c>
      <c r="J110" s="178"/>
      <c r="K110" s="162">
        <v>-852</v>
      </c>
    </row>
    <row r="111" spans="1:11" ht="21.75">
      <c r="A111" s="108" t="s">
        <v>43</v>
      </c>
      <c r="B111" s="108"/>
      <c r="E111" s="137">
        <f>SUM(E99:E110)+E97</f>
        <v>463552</v>
      </c>
      <c r="G111" s="137">
        <f>SUM(G99:G110)+G97</f>
        <v>405268</v>
      </c>
      <c r="I111" s="137">
        <f>SUM(I99:I110)+I97</f>
        <v>455970</v>
      </c>
      <c r="J111" s="137"/>
      <c r="K111" s="137">
        <f>SUM(K99:K110)+K97</f>
        <v>371658</v>
      </c>
    </row>
    <row r="112" spans="1:11" ht="21.75">
      <c r="A112" s="108" t="s">
        <v>173</v>
      </c>
      <c r="B112" s="108"/>
      <c r="E112" s="137">
        <v>268</v>
      </c>
      <c r="G112" s="163">
        <v>184</v>
      </c>
      <c r="H112" s="178"/>
      <c r="I112" s="163">
        <v>261</v>
      </c>
      <c r="J112" s="178"/>
      <c r="K112" s="164">
        <v>178</v>
      </c>
    </row>
    <row r="113" spans="1:11" ht="21.75">
      <c r="A113" s="108" t="s">
        <v>200</v>
      </c>
      <c r="B113" s="108"/>
      <c r="E113" s="137">
        <v>-6462</v>
      </c>
      <c r="G113" s="89">
        <v>0</v>
      </c>
      <c r="H113" s="178"/>
      <c r="I113" s="89">
        <v>-6462</v>
      </c>
      <c r="J113" s="178"/>
      <c r="K113" s="137">
        <v>0</v>
      </c>
    </row>
    <row r="114" spans="1:11" ht="21.75">
      <c r="A114" s="108" t="s">
        <v>180</v>
      </c>
      <c r="B114" s="108"/>
      <c r="E114" s="89">
        <v>-64091</v>
      </c>
      <c r="G114" s="163">
        <v>-64542</v>
      </c>
      <c r="H114" s="178"/>
      <c r="I114" s="163">
        <v>-64587</v>
      </c>
      <c r="J114" s="178"/>
      <c r="K114" s="164">
        <v>-65136</v>
      </c>
    </row>
    <row r="115" spans="1:11" ht="21.75">
      <c r="A115" s="108" t="s">
        <v>181</v>
      </c>
      <c r="B115" s="108"/>
      <c r="E115" s="89">
        <v>-32731</v>
      </c>
      <c r="G115" s="163">
        <v>-35204</v>
      </c>
      <c r="H115" s="178"/>
      <c r="I115" s="163">
        <v>-25948</v>
      </c>
      <c r="J115" s="178"/>
      <c r="K115" s="164">
        <v>-25827</v>
      </c>
    </row>
    <row r="116" spans="1:11" ht="21.75">
      <c r="A116" s="107" t="s">
        <v>198</v>
      </c>
      <c r="B116" s="107"/>
      <c r="E116" s="128">
        <f>SUM(E111:E115)</f>
        <v>360536</v>
      </c>
      <c r="G116" s="128">
        <f>SUM(G111:G115)</f>
        <v>305706</v>
      </c>
      <c r="I116" s="128">
        <f>SUM(I111:I115)</f>
        <v>359234</v>
      </c>
      <c r="J116" s="137"/>
      <c r="K116" s="128">
        <f>SUM(K111:K115)</f>
        <v>280873</v>
      </c>
    </row>
    <row r="117" spans="1:7" ht="21.75">
      <c r="A117" s="107"/>
      <c r="B117" s="107"/>
      <c r="E117" s="137"/>
      <c r="G117" s="137"/>
    </row>
    <row r="118" spans="1:7" ht="21.75">
      <c r="A118" s="7" t="s">
        <v>22</v>
      </c>
      <c r="C118" s="59"/>
      <c r="D118" s="140"/>
      <c r="E118" s="59"/>
      <c r="G118" s="59"/>
    </row>
    <row r="119" spans="1:11" ht="21.75">
      <c r="A119" s="24"/>
      <c r="B119" s="24"/>
      <c r="C119" s="33"/>
      <c r="D119" s="34"/>
      <c r="E119" s="1"/>
      <c r="G119" s="1"/>
      <c r="K119" s="1" t="s">
        <v>55</v>
      </c>
    </row>
    <row r="120" spans="1:7" ht="21.75">
      <c r="A120" s="10" t="s">
        <v>116</v>
      </c>
      <c r="B120" s="56"/>
      <c r="C120" s="57"/>
      <c r="D120" s="58"/>
      <c r="E120" s="57"/>
      <c r="G120" s="57"/>
    </row>
    <row r="121" spans="1:7" ht="21.75">
      <c r="A121" s="56" t="s">
        <v>46</v>
      </c>
      <c r="B121" s="56"/>
      <c r="C121" s="57"/>
      <c r="D121" s="58"/>
      <c r="E121" s="57"/>
      <c r="G121" s="57"/>
    </row>
    <row r="122" spans="1:7" ht="21.75">
      <c r="A122" s="2" t="s">
        <v>206</v>
      </c>
      <c r="B122" s="38"/>
      <c r="C122" s="35"/>
      <c r="D122" s="37"/>
      <c r="E122" s="35"/>
      <c r="G122" s="35"/>
    </row>
    <row r="123" spans="2:11" ht="21.75">
      <c r="B123" s="38"/>
      <c r="C123" s="39"/>
      <c r="D123" s="38"/>
      <c r="E123" s="39"/>
      <c r="G123" s="39"/>
      <c r="K123" s="39" t="s">
        <v>54</v>
      </c>
    </row>
    <row r="124" spans="2:11" ht="21.75">
      <c r="B124" s="38"/>
      <c r="C124" s="39"/>
      <c r="D124" s="38"/>
      <c r="E124" s="191" t="s">
        <v>106</v>
      </c>
      <c r="F124" s="191"/>
      <c r="G124" s="191"/>
      <c r="I124" s="189" t="s">
        <v>107</v>
      </c>
      <c r="J124" s="189"/>
      <c r="K124" s="189"/>
    </row>
    <row r="125" spans="2:11" ht="21.75">
      <c r="B125" s="38"/>
      <c r="C125" s="41" t="s">
        <v>13</v>
      </c>
      <c r="D125" s="38"/>
      <c r="E125" s="42">
        <v>2564</v>
      </c>
      <c r="G125" s="42">
        <v>2563</v>
      </c>
      <c r="I125" s="42">
        <v>2564</v>
      </c>
      <c r="J125" s="43"/>
      <c r="K125" s="42">
        <v>2563</v>
      </c>
    </row>
    <row r="126" spans="1:11" ht="21.75">
      <c r="A126" s="107" t="s">
        <v>51</v>
      </c>
      <c r="B126" s="107"/>
      <c r="E126" s="138"/>
      <c r="G126" s="138"/>
      <c r="I126" s="138"/>
      <c r="J126" s="137"/>
      <c r="K126" s="138"/>
    </row>
    <row r="127" spans="1:11" ht="21.75">
      <c r="A127" s="108" t="s">
        <v>142</v>
      </c>
      <c r="B127" s="108"/>
      <c r="C127" s="110">
        <v>10</v>
      </c>
      <c r="D127" s="178"/>
      <c r="E127" s="112">
        <v>-670000</v>
      </c>
      <c r="F127" s="178"/>
      <c r="G127" s="167">
        <v>-1070000</v>
      </c>
      <c r="H127" s="178"/>
      <c r="I127" s="167">
        <v>-670000</v>
      </c>
      <c r="J127" s="178"/>
      <c r="K127" s="140">
        <v>-1070000</v>
      </c>
    </row>
    <row r="128" spans="1:11" ht="21.75">
      <c r="A128" s="108" t="s">
        <v>143</v>
      </c>
      <c r="B128" s="108"/>
      <c r="C128" s="110">
        <v>10</v>
      </c>
      <c r="D128" s="178"/>
      <c r="E128" s="112">
        <v>400005</v>
      </c>
      <c r="F128" s="178"/>
      <c r="G128" s="167">
        <v>1701249</v>
      </c>
      <c r="H128" s="178"/>
      <c r="I128" s="167">
        <v>400005</v>
      </c>
      <c r="J128" s="178"/>
      <c r="K128" s="140">
        <v>1701249</v>
      </c>
    </row>
    <row r="129" spans="1:11" ht="21.75">
      <c r="A129" s="108" t="s">
        <v>177</v>
      </c>
      <c r="B129" s="108"/>
      <c r="C129" s="110"/>
      <c r="D129" s="178"/>
      <c r="E129" s="109">
        <v>-14047</v>
      </c>
      <c r="F129" s="178"/>
      <c r="G129" s="165">
        <v>-15152</v>
      </c>
      <c r="H129" s="178"/>
      <c r="I129" s="165">
        <v>-14047</v>
      </c>
      <c r="J129" s="178"/>
      <c r="K129" s="138">
        <v>-15152</v>
      </c>
    </row>
    <row r="130" spans="1:11" ht="21.75">
      <c r="A130" s="179" t="s">
        <v>185</v>
      </c>
      <c r="B130" s="108"/>
      <c r="C130" s="110">
        <v>12</v>
      </c>
      <c r="D130" s="178"/>
      <c r="E130" s="109">
        <v>0</v>
      </c>
      <c r="F130" s="178"/>
      <c r="G130" s="165">
        <v>0</v>
      </c>
      <c r="H130" s="178"/>
      <c r="I130" s="165">
        <v>30000</v>
      </c>
      <c r="J130" s="178"/>
      <c r="K130" s="138">
        <v>50000</v>
      </c>
    </row>
    <row r="131" spans="1:11" ht="21.75">
      <c r="A131" s="108" t="s">
        <v>70</v>
      </c>
      <c r="B131" s="108"/>
      <c r="C131" s="110"/>
      <c r="D131" s="178"/>
      <c r="E131" s="109">
        <v>-154</v>
      </c>
      <c r="F131" s="178"/>
      <c r="G131" s="165">
        <v>-419</v>
      </c>
      <c r="H131" s="178"/>
      <c r="I131" s="165">
        <v>-85</v>
      </c>
      <c r="J131" s="178"/>
      <c r="K131" s="138">
        <v>-388</v>
      </c>
    </row>
    <row r="132" spans="1:11" ht="21.75">
      <c r="A132" s="108" t="s">
        <v>166</v>
      </c>
      <c r="B132" s="108"/>
      <c r="C132" s="110"/>
      <c r="D132" s="178"/>
      <c r="E132" s="109">
        <v>2</v>
      </c>
      <c r="F132" s="178"/>
      <c r="G132" s="109">
        <v>0</v>
      </c>
      <c r="H132" s="178"/>
      <c r="I132" s="109">
        <v>2</v>
      </c>
      <c r="J132" s="178"/>
      <c r="K132" s="138">
        <v>0</v>
      </c>
    </row>
    <row r="133" spans="1:11" ht="21.75">
      <c r="A133" s="108" t="s">
        <v>100</v>
      </c>
      <c r="B133" s="108"/>
      <c r="C133" s="110"/>
      <c r="D133" s="178"/>
      <c r="E133" s="109">
        <v>-9141</v>
      </c>
      <c r="F133" s="178"/>
      <c r="G133" s="165">
        <v>-6745</v>
      </c>
      <c r="H133" s="178"/>
      <c r="I133" s="165">
        <v>-9063</v>
      </c>
      <c r="J133" s="178"/>
      <c r="K133" s="138">
        <v>-6526</v>
      </c>
    </row>
    <row r="134" spans="1:11" ht="21.75">
      <c r="A134" s="179" t="s">
        <v>196</v>
      </c>
      <c r="B134" s="108"/>
      <c r="C134" s="110"/>
      <c r="D134" s="178"/>
      <c r="E134" s="109">
        <v>0</v>
      </c>
      <c r="F134" s="178"/>
      <c r="G134" s="109">
        <v>0</v>
      </c>
      <c r="H134" s="178"/>
      <c r="I134" s="109">
        <v>5992</v>
      </c>
      <c r="J134" s="178"/>
      <c r="K134" s="138">
        <v>0</v>
      </c>
    </row>
    <row r="135" spans="1:11" ht="21.75">
      <c r="A135" s="108" t="s">
        <v>129</v>
      </c>
      <c r="B135" s="108"/>
      <c r="C135" s="110"/>
      <c r="D135" s="178"/>
      <c r="E135" s="109">
        <v>0</v>
      </c>
      <c r="F135" s="178"/>
      <c r="G135" s="165">
        <v>0</v>
      </c>
      <c r="H135" s="178"/>
      <c r="I135" s="165">
        <v>0</v>
      </c>
      <c r="J135" s="178"/>
      <c r="K135" s="138">
        <v>-5000</v>
      </c>
    </row>
    <row r="136" spans="1:11" ht="21.75">
      <c r="A136" s="107" t="s">
        <v>148</v>
      </c>
      <c r="B136" s="107"/>
      <c r="C136" s="110"/>
      <c r="E136" s="114">
        <f>SUM(E127:E135)</f>
        <v>-293335</v>
      </c>
      <c r="G136" s="114">
        <f>SUM(G127:G135)</f>
        <v>608933</v>
      </c>
      <c r="I136" s="114">
        <f>SUM(I127:I135)</f>
        <v>-257196</v>
      </c>
      <c r="J136" s="137"/>
      <c r="K136" s="114">
        <f>SUM(K127:K135)</f>
        <v>654183</v>
      </c>
    </row>
    <row r="137" spans="1:11" ht="21.75">
      <c r="A137" s="107" t="s">
        <v>52</v>
      </c>
      <c r="B137" s="107"/>
      <c r="C137" s="110"/>
      <c r="E137" s="88"/>
      <c r="G137" s="59"/>
      <c r="I137" s="59"/>
      <c r="J137" s="140"/>
      <c r="K137" s="59"/>
    </row>
    <row r="138" spans="1:11" ht="21.75">
      <c r="A138" s="108" t="s">
        <v>178</v>
      </c>
      <c r="B138" s="107"/>
      <c r="C138" s="110">
        <v>17</v>
      </c>
      <c r="D138" s="178"/>
      <c r="E138" s="88">
        <v>-7915</v>
      </c>
      <c r="F138" s="178"/>
      <c r="G138" s="157">
        <v>0</v>
      </c>
      <c r="H138" s="178"/>
      <c r="I138" s="157">
        <v>-7915</v>
      </c>
      <c r="J138" s="178"/>
      <c r="K138" s="164">
        <v>0</v>
      </c>
    </row>
    <row r="139" spans="1:11" ht="21.75">
      <c r="A139" s="108" t="s">
        <v>174</v>
      </c>
      <c r="B139" s="108"/>
      <c r="C139" s="110"/>
      <c r="D139" s="178"/>
      <c r="E139" s="88">
        <v>865000</v>
      </c>
      <c r="F139" s="178"/>
      <c r="G139" s="157">
        <v>305000</v>
      </c>
      <c r="H139" s="178"/>
      <c r="I139" s="157">
        <v>865000</v>
      </c>
      <c r="J139" s="178"/>
      <c r="K139" s="164">
        <v>305000</v>
      </c>
    </row>
    <row r="140" spans="1:11" ht="21.75">
      <c r="A140" s="108" t="s">
        <v>132</v>
      </c>
      <c r="B140" s="108"/>
      <c r="C140" s="110"/>
      <c r="D140" s="178"/>
      <c r="E140" s="88">
        <v>-965000</v>
      </c>
      <c r="F140" s="178"/>
      <c r="G140" s="157">
        <v>-464763</v>
      </c>
      <c r="H140" s="178"/>
      <c r="I140" s="157">
        <v>-965000</v>
      </c>
      <c r="J140" s="178"/>
      <c r="K140" s="164">
        <v>-464763</v>
      </c>
    </row>
    <row r="141" spans="1:11" ht="21.75">
      <c r="A141" s="108" t="s">
        <v>144</v>
      </c>
      <c r="B141" s="108"/>
      <c r="C141" s="110">
        <v>2</v>
      </c>
      <c r="D141" s="178"/>
      <c r="E141" s="88">
        <v>0</v>
      </c>
      <c r="F141" s="178"/>
      <c r="G141" s="157">
        <v>0</v>
      </c>
      <c r="H141" s="178"/>
      <c r="I141" s="165">
        <v>14000</v>
      </c>
      <c r="J141" s="178"/>
      <c r="K141" s="164">
        <v>24000</v>
      </c>
    </row>
    <row r="142" spans="1:11" ht="21.75">
      <c r="A142" s="179" t="s">
        <v>186</v>
      </c>
      <c r="B142" s="108"/>
      <c r="C142" s="110">
        <v>2</v>
      </c>
      <c r="D142" s="178"/>
      <c r="E142" s="88">
        <v>0</v>
      </c>
      <c r="F142" s="178"/>
      <c r="G142" s="157">
        <v>0</v>
      </c>
      <c r="H142" s="178"/>
      <c r="I142" s="165">
        <v>-44000</v>
      </c>
      <c r="J142" s="178"/>
      <c r="K142" s="164">
        <v>-48000</v>
      </c>
    </row>
    <row r="143" spans="1:11" ht="21.75">
      <c r="A143" s="108" t="s">
        <v>119</v>
      </c>
      <c r="B143" s="108"/>
      <c r="C143" s="110">
        <v>18</v>
      </c>
      <c r="D143" s="178"/>
      <c r="E143" s="88">
        <v>393800</v>
      </c>
      <c r="F143" s="178"/>
      <c r="G143" s="157">
        <v>0</v>
      </c>
      <c r="H143" s="178"/>
      <c r="I143" s="165">
        <v>393800</v>
      </c>
      <c r="J143" s="178"/>
      <c r="K143" s="166">
        <v>0</v>
      </c>
    </row>
    <row r="144" spans="1:11" ht="21.75">
      <c r="A144" s="108" t="s">
        <v>130</v>
      </c>
      <c r="B144" s="108"/>
      <c r="C144" s="110">
        <v>18</v>
      </c>
      <c r="D144" s="178"/>
      <c r="E144" s="109">
        <v>-200000</v>
      </c>
      <c r="F144" s="178"/>
      <c r="G144" s="165">
        <v>-700000</v>
      </c>
      <c r="H144" s="178"/>
      <c r="I144" s="165">
        <v>-200000</v>
      </c>
      <c r="J144" s="178"/>
      <c r="K144" s="166">
        <v>-700000</v>
      </c>
    </row>
    <row r="145" spans="1:11" ht="21.75">
      <c r="A145" s="108" t="s">
        <v>167</v>
      </c>
      <c r="B145" s="108"/>
      <c r="C145" s="110"/>
      <c r="D145" s="178"/>
      <c r="E145" s="109">
        <v>-4518</v>
      </c>
      <c r="F145" s="178"/>
      <c r="G145" s="165">
        <v>-4419</v>
      </c>
      <c r="H145" s="178"/>
      <c r="I145" s="165">
        <v>-4072</v>
      </c>
      <c r="J145" s="178"/>
      <c r="K145" s="166">
        <v>-3990</v>
      </c>
    </row>
    <row r="146" spans="1:11" ht="21.75">
      <c r="A146" s="108" t="s">
        <v>168</v>
      </c>
      <c r="B146" s="108"/>
      <c r="C146" s="178"/>
      <c r="D146" s="178"/>
      <c r="E146" s="109">
        <v>-5361</v>
      </c>
      <c r="F146" s="178"/>
      <c r="G146" s="165">
        <v>-63127</v>
      </c>
      <c r="H146" s="178"/>
      <c r="I146" s="165">
        <v>-5361</v>
      </c>
      <c r="J146" s="178"/>
      <c r="K146" s="166">
        <v>-63127</v>
      </c>
    </row>
    <row r="147" spans="1:11" ht="21.75">
      <c r="A147" s="179" t="s">
        <v>187</v>
      </c>
      <c r="B147" s="108"/>
      <c r="C147" s="178"/>
      <c r="D147" s="178"/>
      <c r="E147" s="109">
        <v>-39857</v>
      </c>
      <c r="F147" s="178"/>
      <c r="G147" s="165">
        <v>-53148</v>
      </c>
      <c r="H147" s="178"/>
      <c r="I147" s="163">
        <v>-39857</v>
      </c>
      <c r="J147" s="178"/>
      <c r="K147" s="166">
        <v>-53148</v>
      </c>
    </row>
    <row r="148" spans="1:11" ht="21.75">
      <c r="A148" s="107" t="s">
        <v>149</v>
      </c>
      <c r="B148" s="107"/>
      <c r="E148" s="114">
        <f>SUM(E138:E147)</f>
        <v>36149</v>
      </c>
      <c r="G148" s="114">
        <f>SUM(G138:G147)</f>
        <v>-980457</v>
      </c>
      <c r="I148" s="114">
        <f>SUM(I138:I147)</f>
        <v>6595</v>
      </c>
      <c r="J148" s="137"/>
      <c r="K148" s="114">
        <f>SUM(K138:K147)</f>
        <v>-1004028</v>
      </c>
    </row>
    <row r="149" spans="1:11" ht="21.75">
      <c r="A149" s="107" t="s">
        <v>150</v>
      </c>
      <c r="B149" s="107"/>
      <c r="E149" s="138">
        <f>SUM(E116,E136,E148)</f>
        <v>103350</v>
      </c>
      <c r="G149" s="138">
        <f>SUM(G116,G136,G148)</f>
        <v>-65818</v>
      </c>
      <c r="I149" s="138">
        <f>SUM(I116,I136,I148)</f>
        <v>108633</v>
      </c>
      <c r="J149" s="137"/>
      <c r="K149" s="138">
        <f>SUM(K116,K136,K148)</f>
        <v>-68972</v>
      </c>
    </row>
    <row r="150" spans="1:11" ht="21.75">
      <c r="A150" s="108" t="s">
        <v>59</v>
      </c>
      <c r="B150" s="108"/>
      <c r="E150" s="152">
        <v>47203</v>
      </c>
      <c r="F150" s="178"/>
      <c r="G150" s="152">
        <v>236231</v>
      </c>
      <c r="H150" s="178"/>
      <c r="I150" s="152">
        <v>33966</v>
      </c>
      <c r="J150" s="178"/>
      <c r="K150" s="120">
        <v>233949</v>
      </c>
    </row>
    <row r="151" spans="1:11" ht="22.5" thickBot="1">
      <c r="A151" s="107" t="s">
        <v>57</v>
      </c>
      <c r="B151" s="107"/>
      <c r="E151" s="182">
        <f>SUM(E149:E150)</f>
        <v>150553</v>
      </c>
      <c r="G151" s="182">
        <f>SUM(G149:G150)</f>
        <v>170413</v>
      </c>
      <c r="I151" s="182">
        <f>SUM(I149:I150)</f>
        <v>142599</v>
      </c>
      <c r="J151" s="137"/>
      <c r="K151" s="182">
        <f>SUM(K149:K150)</f>
        <v>164977</v>
      </c>
    </row>
    <row r="152" spans="1:11" ht="22.5" thickTop="1">
      <c r="A152" s="108"/>
      <c r="B152" s="108"/>
      <c r="E152" s="115">
        <f>E151-'BS'!I11</f>
        <v>0</v>
      </c>
      <c r="F152" s="116"/>
      <c r="G152" s="115"/>
      <c r="H152" s="116"/>
      <c r="I152" s="117">
        <f>I151-'BS'!M11</f>
        <v>0</v>
      </c>
      <c r="J152" s="116"/>
      <c r="K152" s="116"/>
    </row>
    <row r="153" spans="1:9" ht="21.75">
      <c r="A153" s="107" t="s">
        <v>124</v>
      </c>
      <c r="B153" s="108"/>
      <c r="E153" s="138"/>
      <c r="G153" s="138"/>
      <c r="I153" s="3"/>
    </row>
    <row r="154" spans="1:9" ht="21.75">
      <c r="A154" s="108" t="s">
        <v>125</v>
      </c>
      <c r="B154" s="108"/>
      <c r="E154" s="138"/>
      <c r="G154" s="138"/>
      <c r="I154" s="3"/>
    </row>
    <row r="155" spans="1:11" ht="21.75">
      <c r="A155" s="108" t="s">
        <v>179</v>
      </c>
      <c r="B155" s="108"/>
      <c r="E155" s="109">
        <v>2957</v>
      </c>
      <c r="F155" s="109"/>
      <c r="G155" s="165">
        <v>12409</v>
      </c>
      <c r="H155" s="165"/>
      <c r="I155" s="165">
        <v>2957</v>
      </c>
      <c r="J155" s="165"/>
      <c r="K155" s="165">
        <v>12409</v>
      </c>
    </row>
    <row r="156" spans="1:11" ht="21.75">
      <c r="A156" s="108"/>
      <c r="B156" s="108"/>
      <c r="E156" s="109"/>
      <c r="F156" s="109"/>
      <c r="G156" s="109"/>
      <c r="H156" s="109"/>
      <c r="I156" s="109"/>
      <c r="J156" s="109"/>
      <c r="K156" s="109"/>
    </row>
    <row r="157" spans="1:7" ht="21.75">
      <c r="A157" s="7" t="s">
        <v>22</v>
      </c>
      <c r="C157" s="59"/>
      <c r="D157" s="140"/>
      <c r="E157" s="59"/>
      <c r="G157" s="59"/>
    </row>
    <row r="158" spans="3:7" ht="21.75">
      <c r="C158" s="33"/>
      <c r="D158" s="46"/>
      <c r="E158" s="33"/>
      <c r="G158" s="33"/>
    </row>
  </sheetData>
  <sheetProtection/>
  <mergeCells count="8">
    <mergeCell ref="E6:G6"/>
    <mergeCell ref="I6:K6"/>
    <mergeCell ref="I124:K124"/>
    <mergeCell ref="I80:K80"/>
    <mergeCell ref="I43:K43"/>
    <mergeCell ref="E43:G43"/>
    <mergeCell ref="E80:G80"/>
    <mergeCell ref="E124:G124"/>
  </mergeCells>
  <printOptions horizontalCentered="1"/>
  <pageMargins left="0.984251968503937" right="0.31496062992125984" top="0.7874015748031497" bottom="0.1968503937007874" header="0.1968503937007874" footer="0.1968503937007874"/>
  <pageSetup firstPageNumber="2" useFirstPageNumber="1" fitToHeight="0" horizontalDpi="600" verticalDpi="600" orientation="portrait" paperSize="9" scale="77" r:id="rId2"/>
  <rowBreaks count="3" manualBreakCount="3">
    <brk id="37" max="9" man="1"/>
    <brk id="74" max="255" man="1"/>
    <brk id="1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showGridLines="0" view="pageBreakPreview" zoomScale="60" zoomScaleNormal="85" zoomScalePageLayoutView="0" workbookViewId="0" topLeftCell="A1">
      <selection activeCell="P22" sqref="P22:Q22"/>
    </sheetView>
  </sheetViews>
  <sheetFormatPr defaultColWidth="9.140625" defaultRowHeight="21.75" customHeight="1"/>
  <cols>
    <col min="1" max="1" width="52.28125" style="7" customWidth="1"/>
    <col min="2" max="2" width="1.8515625" style="7" customWidth="1"/>
    <col min="3" max="3" width="16.7109375" style="8" customWidth="1"/>
    <col min="4" max="4" width="1.7109375" style="9" customWidth="1"/>
    <col min="5" max="5" width="16.7109375" style="8" customWidth="1"/>
    <col min="6" max="6" width="1.7109375" style="8" customWidth="1"/>
    <col min="7" max="7" width="16.7109375" style="8" customWidth="1"/>
    <col min="8" max="8" width="1.7109375" style="9" customWidth="1"/>
    <col min="9" max="9" width="16.7109375" style="8" customWidth="1"/>
    <col min="10" max="10" width="1.7109375" style="9" customWidth="1"/>
    <col min="11" max="11" width="16.7109375" style="9" customWidth="1"/>
    <col min="12" max="12" width="1.7109375" style="9" customWidth="1"/>
    <col min="13" max="13" width="16.71093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7" width="9.140625" style="7" customWidth="1"/>
    <col min="18" max="18" width="13.421875" style="7" bestFit="1" customWidth="1"/>
    <col min="19" max="16384" width="9.140625" style="7" customWidth="1"/>
  </cols>
  <sheetData>
    <row r="1" ht="21.75" customHeight="1">
      <c r="M1" s="1" t="s">
        <v>55</v>
      </c>
    </row>
    <row r="2" spans="1:12" ht="21.75" customHeight="1">
      <c r="A2" s="10" t="s">
        <v>116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1.75" customHeight="1">
      <c r="A3" s="85" t="s">
        <v>122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 customHeight="1">
      <c r="A4" s="2" t="s">
        <v>206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.75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54</v>
      </c>
      <c r="N5" s="17"/>
    </row>
    <row r="6" spans="1:14" ht="21.75" customHeight="1">
      <c r="A6" s="17"/>
      <c r="B6" s="17"/>
      <c r="C6" s="195" t="s">
        <v>106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7"/>
    </row>
    <row r="7" spans="3:14" ht="21.75" customHeight="1">
      <c r="C7" s="19" t="s">
        <v>102</v>
      </c>
      <c r="D7" s="21"/>
      <c r="E7" s="31"/>
      <c r="F7" s="31"/>
      <c r="G7" s="192" t="s">
        <v>96</v>
      </c>
      <c r="H7" s="21"/>
      <c r="I7" s="194" t="s">
        <v>21</v>
      </c>
      <c r="J7" s="194"/>
      <c r="K7" s="194"/>
      <c r="L7" s="21"/>
      <c r="M7" s="19"/>
      <c r="N7" s="9"/>
    </row>
    <row r="8" spans="3:14" ht="21.75" customHeight="1">
      <c r="C8" s="19" t="s">
        <v>72</v>
      </c>
      <c r="D8" s="21"/>
      <c r="E8" s="19" t="s">
        <v>62</v>
      </c>
      <c r="F8" s="19"/>
      <c r="G8" s="192"/>
      <c r="H8" s="21"/>
      <c r="I8" s="19" t="s">
        <v>34</v>
      </c>
      <c r="J8" s="21"/>
      <c r="K8" s="19"/>
      <c r="L8" s="21"/>
      <c r="M8" s="82" t="s">
        <v>10</v>
      </c>
      <c r="N8" s="9"/>
    </row>
    <row r="9" spans="3:14" ht="21.75" customHeight="1">
      <c r="C9" s="20" t="s">
        <v>71</v>
      </c>
      <c r="D9" s="21"/>
      <c r="E9" s="20" t="s">
        <v>63</v>
      </c>
      <c r="F9" s="21"/>
      <c r="G9" s="193"/>
      <c r="H9" s="21"/>
      <c r="I9" s="20" t="s">
        <v>35</v>
      </c>
      <c r="J9" s="21"/>
      <c r="K9" s="20" t="s">
        <v>31</v>
      </c>
      <c r="L9" s="32"/>
      <c r="M9" s="83" t="s">
        <v>18</v>
      </c>
      <c r="N9" s="9"/>
    </row>
    <row r="10" spans="3:14" ht="21.75" customHeight="1">
      <c r="C10" s="21"/>
      <c r="E10" s="21"/>
      <c r="F10" s="21"/>
      <c r="G10" s="21"/>
      <c r="I10" s="21"/>
      <c r="J10" s="21"/>
      <c r="L10" s="22"/>
      <c r="M10" s="21"/>
      <c r="N10" s="9"/>
    </row>
    <row r="11" spans="1:14" ht="21.75" customHeight="1">
      <c r="A11" s="23" t="s">
        <v>135</v>
      </c>
      <c r="C11" s="131">
        <v>221449</v>
      </c>
      <c r="D11" s="132"/>
      <c r="E11" s="131">
        <v>82318</v>
      </c>
      <c r="F11" s="131"/>
      <c r="G11" s="131">
        <v>392750</v>
      </c>
      <c r="H11" s="132"/>
      <c r="I11" s="131">
        <v>30000</v>
      </c>
      <c r="J11" s="131"/>
      <c r="K11" s="132">
        <v>406042</v>
      </c>
      <c r="L11" s="133"/>
      <c r="M11" s="131">
        <f aca="true" t="shared" si="0" ref="M11:M16">SUM(C11:K11)</f>
        <v>1132559</v>
      </c>
      <c r="N11" s="9"/>
    </row>
    <row r="12" spans="1:14" ht="21.75" customHeight="1">
      <c r="A12" s="7" t="s">
        <v>169</v>
      </c>
      <c r="C12" s="118">
        <v>0</v>
      </c>
      <c r="D12" s="97"/>
      <c r="E12" s="118">
        <v>0</v>
      </c>
      <c r="F12" s="97"/>
      <c r="G12" s="118">
        <v>0</v>
      </c>
      <c r="H12" s="97"/>
      <c r="I12" s="118">
        <v>0</v>
      </c>
      <c r="J12" s="119"/>
      <c r="K12" s="118">
        <v>-75701</v>
      </c>
      <c r="L12" s="97"/>
      <c r="M12" s="118">
        <f t="shared" si="0"/>
        <v>-75701</v>
      </c>
      <c r="N12" s="9"/>
    </row>
    <row r="13" spans="1:16" ht="21.75" customHeight="1">
      <c r="A13" s="23" t="s">
        <v>138</v>
      </c>
      <c r="C13" s="6">
        <v>221449</v>
      </c>
      <c r="D13" s="6"/>
      <c r="E13" s="6">
        <v>82318</v>
      </c>
      <c r="F13" s="6"/>
      <c r="G13" s="6">
        <v>392750</v>
      </c>
      <c r="H13" s="6"/>
      <c r="I13" s="6">
        <v>30000</v>
      </c>
      <c r="J13" s="4"/>
      <c r="K13" s="6">
        <v>330341</v>
      </c>
      <c r="L13" s="6"/>
      <c r="M13" s="6">
        <f t="shared" si="0"/>
        <v>1056858</v>
      </c>
      <c r="N13" s="9"/>
      <c r="P13" s="30"/>
    </row>
    <row r="14" spans="1:14" ht="21.75" customHeight="1">
      <c r="A14" s="7" t="s">
        <v>64</v>
      </c>
      <c r="B14" s="24"/>
      <c r="C14" s="60">
        <v>0</v>
      </c>
      <c r="D14" s="6"/>
      <c r="E14" s="60">
        <v>0</v>
      </c>
      <c r="F14" s="6"/>
      <c r="G14" s="60">
        <v>0</v>
      </c>
      <c r="H14" s="6"/>
      <c r="I14" s="60">
        <v>0</v>
      </c>
      <c r="J14" s="4"/>
      <c r="K14" s="60">
        <f>'PL &amp; CF'!G60</f>
        <v>51877</v>
      </c>
      <c r="L14" s="6"/>
      <c r="M14" s="60">
        <f t="shared" si="0"/>
        <v>51877</v>
      </c>
      <c r="N14" s="25"/>
    </row>
    <row r="15" spans="1:14" ht="21.75" customHeight="1">
      <c r="A15" s="7" t="s">
        <v>118</v>
      </c>
      <c r="B15" s="24"/>
      <c r="C15" s="61">
        <v>0</v>
      </c>
      <c r="D15" s="6"/>
      <c r="E15" s="61">
        <v>0</v>
      </c>
      <c r="F15" s="6"/>
      <c r="G15" s="61">
        <v>0</v>
      </c>
      <c r="H15" s="6"/>
      <c r="I15" s="61">
        <v>0</v>
      </c>
      <c r="J15" s="4"/>
      <c r="K15" s="61">
        <v>0</v>
      </c>
      <c r="L15" s="6"/>
      <c r="M15" s="61">
        <f t="shared" si="0"/>
        <v>0</v>
      </c>
      <c r="N15" s="25"/>
    </row>
    <row r="16" spans="1:14" ht="21.75" customHeight="1">
      <c r="A16" s="7" t="s">
        <v>56</v>
      </c>
      <c r="B16" s="24"/>
      <c r="C16" s="6">
        <f>SUM(C14:C15)</f>
        <v>0</v>
      </c>
      <c r="D16" s="6"/>
      <c r="E16" s="6">
        <f>SUM(E14:E15)</f>
        <v>0</v>
      </c>
      <c r="F16" s="6"/>
      <c r="G16" s="6">
        <f>SUM(G14:G15)</f>
        <v>0</v>
      </c>
      <c r="H16" s="6"/>
      <c r="I16" s="6">
        <f>SUM(I14:I15)</f>
        <v>0</v>
      </c>
      <c r="J16" s="4"/>
      <c r="K16" s="6">
        <f>SUM(K14:K15)</f>
        <v>51877</v>
      </c>
      <c r="L16" s="6"/>
      <c r="M16" s="6">
        <f t="shared" si="0"/>
        <v>51877</v>
      </c>
      <c r="N16" s="25"/>
    </row>
    <row r="17" spans="1:14" ht="21.75" customHeight="1">
      <c r="A17" t="s">
        <v>188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4"/>
      <c r="K17" s="6">
        <v>-53148</v>
      </c>
      <c r="L17" s="6"/>
      <c r="M17" s="6">
        <f>SUM(C17:K17)</f>
        <v>-53148</v>
      </c>
      <c r="N17" s="9"/>
    </row>
    <row r="18" spans="1:14" ht="21.75" customHeight="1" thickBot="1">
      <c r="A18" s="23" t="s">
        <v>203</v>
      </c>
      <c r="B18" s="23"/>
      <c r="C18" s="27">
        <f>SUM(C13:C17)-C16</f>
        <v>221449</v>
      </c>
      <c r="D18" s="6"/>
      <c r="E18" s="27">
        <f>SUM(E13:E17)-E16</f>
        <v>82318</v>
      </c>
      <c r="F18" s="6"/>
      <c r="G18" s="27">
        <f>SUM(G13:G17)-G16</f>
        <v>392750</v>
      </c>
      <c r="H18" s="6"/>
      <c r="I18" s="27">
        <f>SUM(I13:I17)-I16</f>
        <v>30000</v>
      </c>
      <c r="J18" s="4"/>
      <c r="K18" s="27">
        <f>SUM(K13:K17)-K16</f>
        <v>329070</v>
      </c>
      <c r="L18" s="6"/>
      <c r="M18" s="27">
        <f>SUM(M13:M17)-M16</f>
        <v>1055587</v>
      </c>
      <c r="N18" s="25"/>
    </row>
    <row r="19" spans="3:14" ht="21.75" customHeight="1" thickTop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"/>
    </row>
    <row r="20" spans="1:16" ht="21.75" customHeight="1">
      <c r="A20" s="23" t="s">
        <v>154</v>
      </c>
      <c r="C20" s="6">
        <v>221449</v>
      </c>
      <c r="D20" s="6"/>
      <c r="E20" s="6">
        <v>82318</v>
      </c>
      <c r="F20" s="6"/>
      <c r="G20" s="6">
        <v>392750</v>
      </c>
      <c r="H20" s="6"/>
      <c r="I20" s="6">
        <v>30000</v>
      </c>
      <c r="J20" s="4"/>
      <c r="K20" s="6">
        <v>348434</v>
      </c>
      <c r="L20" s="6"/>
      <c r="M20" s="6">
        <f>SUM(C20:K20)</f>
        <v>1074951</v>
      </c>
      <c r="N20" s="9"/>
      <c r="P20" s="30"/>
    </row>
    <row r="21" spans="1:14" ht="21.75" customHeight="1">
      <c r="A21" s="7" t="s">
        <v>64</v>
      </c>
      <c r="B21" s="24"/>
      <c r="C21" s="60">
        <v>0</v>
      </c>
      <c r="D21" s="6"/>
      <c r="E21" s="60">
        <v>0</v>
      </c>
      <c r="F21" s="6"/>
      <c r="G21" s="60">
        <v>0</v>
      </c>
      <c r="H21" s="6"/>
      <c r="I21" s="60">
        <v>0</v>
      </c>
      <c r="J21" s="4"/>
      <c r="K21" s="60">
        <f>'PL &amp; CF'!E60</f>
        <v>1373</v>
      </c>
      <c r="L21" s="6"/>
      <c r="M21" s="60">
        <f>SUM(C21:K21)</f>
        <v>1373</v>
      </c>
      <c r="N21" s="25"/>
    </row>
    <row r="22" spans="1:14" ht="21.75" customHeight="1">
      <c r="A22" s="7" t="s">
        <v>118</v>
      </c>
      <c r="B22" s="24"/>
      <c r="C22" s="61">
        <v>0</v>
      </c>
      <c r="D22" s="6"/>
      <c r="E22" s="61">
        <v>0</v>
      </c>
      <c r="F22" s="6"/>
      <c r="G22" s="61">
        <v>0</v>
      </c>
      <c r="H22" s="6"/>
      <c r="I22" s="61">
        <v>0</v>
      </c>
      <c r="J22" s="4"/>
      <c r="K22" s="61">
        <v>0</v>
      </c>
      <c r="L22" s="6"/>
      <c r="M22" s="61">
        <f>SUM(C22:K22)</f>
        <v>0</v>
      </c>
      <c r="N22" s="25"/>
    </row>
    <row r="23" spans="1:14" ht="21.75" customHeight="1">
      <c r="A23" s="7" t="s">
        <v>56</v>
      </c>
      <c r="B23" s="24"/>
      <c r="C23" s="6">
        <f>SUM(C21:C22)</f>
        <v>0</v>
      </c>
      <c r="D23" s="6"/>
      <c r="E23" s="6">
        <f>SUM(E21:E22)</f>
        <v>0</v>
      </c>
      <c r="F23" s="6"/>
      <c r="G23" s="6">
        <f>SUM(G21:G22)</f>
        <v>0</v>
      </c>
      <c r="H23" s="6"/>
      <c r="I23" s="6">
        <f>SUM(I21:I22)</f>
        <v>0</v>
      </c>
      <c r="J23" s="4"/>
      <c r="K23" s="6">
        <f>SUM(K21:K22)</f>
        <v>1373</v>
      </c>
      <c r="L23" s="6"/>
      <c r="M23" s="6">
        <f>SUM(C23:K23)</f>
        <v>1373</v>
      </c>
      <c r="N23" s="25"/>
    </row>
    <row r="24" spans="1:14" ht="21.75" customHeight="1">
      <c r="A24" s="7" t="s">
        <v>188</v>
      </c>
      <c r="B24" s="24"/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4"/>
      <c r="K24" s="6">
        <v>-39861</v>
      </c>
      <c r="L24" s="6"/>
      <c r="M24" s="118">
        <f>SUM(C24:K24)</f>
        <v>-39861</v>
      </c>
      <c r="N24" s="25"/>
    </row>
    <row r="25" spans="1:18" ht="21.75" customHeight="1" thickBot="1">
      <c r="A25" s="23" t="s">
        <v>204</v>
      </c>
      <c r="B25" s="23"/>
      <c r="C25" s="27">
        <f>SUM(C20:C24)-C23</f>
        <v>221449</v>
      </c>
      <c r="D25" s="6"/>
      <c r="E25" s="27">
        <f>SUM(E20:E24)-E23</f>
        <v>82318</v>
      </c>
      <c r="F25" s="6"/>
      <c r="G25" s="27">
        <f>SUM(G20:G24)-G23</f>
        <v>392750</v>
      </c>
      <c r="H25" s="6"/>
      <c r="I25" s="27">
        <f>SUM(I20:I24)-I23</f>
        <v>30000</v>
      </c>
      <c r="J25" s="4"/>
      <c r="K25" s="27">
        <f>SUM(K20:K24)-K23</f>
        <v>309946</v>
      </c>
      <c r="L25" s="6"/>
      <c r="M25" s="27">
        <f>SUM(M20:M24)-M23</f>
        <v>1036463</v>
      </c>
      <c r="N25" s="25"/>
      <c r="R25" s="8"/>
    </row>
    <row r="26" spans="3:14" ht="21.75" customHeight="1" thickTop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</row>
    <row r="27" spans="1:18" ht="21.75" customHeight="1">
      <c r="A27" s="7" t="s">
        <v>22</v>
      </c>
      <c r="I27" s="9"/>
      <c r="K27" s="8"/>
      <c r="M27" s="8"/>
      <c r="N27" s="9"/>
      <c r="R27" s="55"/>
    </row>
    <row r="28" spans="3:11" ht="21.75" customHeight="1">
      <c r="C28" s="28">
        <f>'BS'!I93-'SE-Conso'!C25</f>
        <v>0</v>
      </c>
      <c r="E28" s="8">
        <f>'BS'!I94-'SE-Conso'!E25</f>
        <v>0</v>
      </c>
      <c r="G28" s="8">
        <f>'BS'!I95-'SE-Conso'!G25</f>
        <v>0</v>
      </c>
      <c r="I28" s="8">
        <f>'BS'!I97-'SE-Conso'!I25</f>
        <v>0</v>
      </c>
      <c r="K28" s="9">
        <f>'BS'!I98-'SE-Conso'!K25</f>
        <v>0</v>
      </c>
    </row>
    <row r="30" ht="21.75" customHeight="1">
      <c r="M30" s="3"/>
    </row>
  </sheetData>
  <sheetProtection/>
  <mergeCells count="3">
    <mergeCell ref="G7:G9"/>
    <mergeCell ref="I7:K7"/>
    <mergeCell ref="C6:M6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view="pageBreakPreview" zoomScale="70" zoomScaleNormal="145" zoomScaleSheetLayoutView="70" zoomScalePageLayoutView="0" workbookViewId="0" topLeftCell="A1">
      <selection activeCell="I14" sqref="I14"/>
    </sheetView>
  </sheetViews>
  <sheetFormatPr defaultColWidth="9.140625" defaultRowHeight="21.75" customHeight="1"/>
  <cols>
    <col min="1" max="1" width="50.8515625" style="7" customWidth="1"/>
    <col min="2" max="2" width="1.8515625" style="7" customWidth="1"/>
    <col min="3" max="3" width="17.57421875" style="8" customWidth="1"/>
    <col min="4" max="4" width="1.8515625" style="9" customWidth="1"/>
    <col min="5" max="5" width="17.57421875" style="8" customWidth="1"/>
    <col min="6" max="6" width="1.8515625" style="8" customWidth="1"/>
    <col min="7" max="7" width="17.57421875" style="8" customWidth="1"/>
    <col min="8" max="8" width="1.8515625" style="9" customWidth="1"/>
    <col min="9" max="9" width="17.57421875" style="8" customWidth="1"/>
    <col min="10" max="10" width="1.57421875" style="9" customWidth="1"/>
    <col min="11" max="11" width="17.57421875" style="9" customWidth="1"/>
    <col min="12" max="12" width="1.8515625" style="9" customWidth="1"/>
    <col min="13" max="13" width="17.574218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6384" width="9.140625" style="7" customWidth="1"/>
  </cols>
  <sheetData>
    <row r="1" ht="21.75" customHeight="1">
      <c r="M1" s="1" t="s">
        <v>55</v>
      </c>
    </row>
    <row r="2" spans="1:12" ht="21.75" customHeight="1">
      <c r="A2" s="10" t="s">
        <v>116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1.75" customHeight="1">
      <c r="A3" s="85" t="s">
        <v>123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 customHeight="1">
      <c r="A4" s="2" t="s">
        <v>206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.75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54</v>
      </c>
      <c r="N5" s="17"/>
    </row>
    <row r="6" spans="1:14" ht="21.75" customHeight="1">
      <c r="A6" s="17"/>
      <c r="B6" s="17"/>
      <c r="C6" s="195" t="s">
        <v>107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7"/>
    </row>
    <row r="7" spans="3:14" ht="21.75" customHeight="1">
      <c r="C7" s="19" t="s">
        <v>102</v>
      </c>
      <c r="D7" s="21"/>
      <c r="E7" s="31"/>
      <c r="F7" s="31"/>
      <c r="G7" s="192" t="s">
        <v>96</v>
      </c>
      <c r="H7" s="21"/>
      <c r="I7" s="194" t="s">
        <v>21</v>
      </c>
      <c r="J7" s="194"/>
      <c r="K7" s="194"/>
      <c r="L7" s="21"/>
      <c r="M7" s="19"/>
      <c r="N7" s="9"/>
    </row>
    <row r="8" spans="3:14" ht="21.75" customHeight="1">
      <c r="C8" s="19" t="s">
        <v>72</v>
      </c>
      <c r="D8" s="21"/>
      <c r="E8" s="19" t="s">
        <v>62</v>
      </c>
      <c r="F8" s="19"/>
      <c r="G8" s="192"/>
      <c r="H8" s="21"/>
      <c r="I8" s="19" t="s">
        <v>34</v>
      </c>
      <c r="J8" s="21"/>
      <c r="K8" s="19"/>
      <c r="L8" s="21"/>
      <c r="M8" s="31"/>
      <c r="N8" s="9"/>
    </row>
    <row r="9" spans="3:14" ht="21.75" customHeight="1">
      <c r="C9" s="20" t="s">
        <v>71</v>
      </c>
      <c r="D9" s="21"/>
      <c r="E9" s="20" t="s">
        <v>63</v>
      </c>
      <c r="F9" s="21"/>
      <c r="G9" s="193"/>
      <c r="H9" s="21"/>
      <c r="I9" s="20" t="s">
        <v>35</v>
      </c>
      <c r="J9" s="21"/>
      <c r="K9" s="20" t="s">
        <v>31</v>
      </c>
      <c r="L9" s="32"/>
      <c r="M9" s="20" t="s">
        <v>10</v>
      </c>
      <c r="N9" s="9"/>
    </row>
    <row r="10" spans="1:14" ht="21.75" customHeight="1">
      <c r="A10" s="23" t="s">
        <v>135</v>
      </c>
      <c r="C10" s="131">
        <v>221449</v>
      </c>
      <c r="D10" s="131"/>
      <c r="E10" s="131">
        <v>82318</v>
      </c>
      <c r="F10" s="131"/>
      <c r="G10" s="134">
        <v>392750</v>
      </c>
      <c r="H10" s="131"/>
      <c r="I10" s="131">
        <v>30000</v>
      </c>
      <c r="J10" s="131"/>
      <c r="K10" s="131">
        <v>349752</v>
      </c>
      <c r="L10" s="135"/>
      <c r="M10" s="131">
        <f>SUM(C10:K10)</f>
        <v>1076269</v>
      </c>
      <c r="N10" s="9"/>
    </row>
    <row r="11" spans="1:14" ht="21.75" customHeight="1">
      <c r="A11" s="7" t="s">
        <v>169</v>
      </c>
      <c r="C11" s="118">
        <v>0</v>
      </c>
      <c r="D11" s="97"/>
      <c r="E11" s="118">
        <v>0</v>
      </c>
      <c r="F11" s="97"/>
      <c r="G11" s="118">
        <v>0</v>
      </c>
      <c r="H11" s="97"/>
      <c r="I11" s="118">
        <v>0</v>
      </c>
      <c r="J11" s="119"/>
      <c r="K11" s="118">
        <v>-75701</v>
      </c>
      <c r="L11" s="97"/>
      <c r="M11" s="118">
        <f>SUM(C11:K11)</f>
        <v>-75701</v>
      </c>
      <c r="N11" s="9"/>
    </row>
    <row r="12" spans="1:14" ht="21.75" customHeight="1">
      <c r="A12" s="23" t="s">
        <v>138</v>
      </c>
      <c r="C12" s="6">
        <f>SUM(C10:C11)</f>
        <v>221449</v>
      </c>
      <c r="D12" s="6"/>
      <c r="E12" s="6">
        <f>SUM(E10:E11)</f>
        <v>82318</v>
      </c>
      <c r="F12" s="6"/>
      <c r="G12" s="6">
        <f>SUM(G10:G11)</f>
        <v>392750</v>
      </c>
      <c r="H12" s="6"/>
      <c r="I12" s="6">
        <f>SUM(I10:I11)</f>
        <v>30000</v>
      </c>
      <c r="J12" s="4"/>
      <c r="K12" s="6">
        <f>SUM(K10:K11)</f>
        <v>274051</v>
      </c>
      <c r="L12" s="6"/>
      <c r="M12" s="6">
        <f>SUM(C12:K12)</f>
        <v>1000568</v>
      </c>
      <c r="N12" s="9"/>
    </row>
    <row r="13" spans="1:16" ht="21.75" customHeight="1">
      <c r="A13" s="7" t="s">
        <v>64</v>
      </c>
      <c r="B13" s="24"/>
      <c r="C13" s="60">
        <v>0</v>
      </c>
      <c r="D13" s="6"/>
      <c r="E13" s="60">
        <v>0</v>
      </c>
      <c r="F13" s="6"/>
      <c r="G13" s="60">
        <v>0</v>
      </c>
      <c r="H13" s="6"/>
      <c r="I13" s="60">
        <v>0</v>
      </c>
      <c r="J13" s="6"/>
      <c r="K13" s="60">
        <f>'PL &amp; CF'!K60</f>
        <v>74987</v>
      </c>
      <c r="L13" s="6"/>
      <c r="M13" s="60">
        <f>SUM(C13:K13)</f>
        <v>74987</v>
      </c>
      <c r="N13" s="25"/>
      <c r="P13" s="26"/>
    </row>
    <row r="14" spans="1:16" ht="21.75" customHeight="1">
      <c r="A14" s="7" t="s">
        <v>118</v>
      </c>
      <c r="B14" s="24"/>
      <c r="C14" s="61">
        <v>0</v>
      </c>
      <c r="D14" s="6"/>
      <c r="E14" s="61">
        <v>0</v>
      </c>
      <c r="F14" s="6"/>
      <c r="G14" s="61">
        <v>0</v>
      </c>
      <c r="H14" s="6"/>
      <c r="I14" s="61">
        <v>0</v>
      </c>
      <c r="J14" s="6"/>
      <c r="K14" s="61">
        <v>0</v>
      </c>
      <c r="L14" s="6"/>
      <c r="M14" s="61">
        <f>SUM(C14:K14)</f>
        <v>0</v>
      </c>
      <c r="N14" s="25"/>
      <c r="P14" s="26"/>
    </row>
    <row r="15" spans="1:16" ht="21.75" customHeight="1">
      <c r="A15" s="7" t="s">
        <v>56</v>
      </c>
      <c r="B15" s="24"/>
      <c r="C15" s="6">
        <f>SUM(C13:C14)</f>
        <v>0</v>
      </c>
      <c r="D15" s="6"/>
      <c r="E15" s="6">
        <f>SUM(E13:E14)</f>
        <v>0</v>
      </c>
      <c r="F15" s="6"/>
      <c r="G15" s="6">
        <f>SUM(G13:G14)</f>
        <v>0</v>
      </c>
      <c r="H15" s="6"/>
      <c r="I15" s="6">
        <f>SUM(I13:I14)</f>
        <v>0</v>
      </c>
      <c r="J15" s="6"/>
      <c r="K15" s="6">
        <f>SUM(K13:K14)</f>
        <v>74987</v>
      </c>
      <c r="L15" s="6"/>
      <c r="M15" s="6">
        <f>SUM(M13:M14)</f>
        <v>74987</v>
      </c>
      <c r="N15" s="25"/>
      <c r="P15" s="26"/>
    </row>
    <row r="16" spans="1:14" ht="21.75" customHeight="1">
      <c r="A16" t="s">
        <v>188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v>-53148</v>
      </c>
      <c r="L16" s="6"/>
      <c r="M16" s="6">
        <f>SUM(C16:K16)</f>
        <v>-53148</v>
      </c>
      <c r="N16" s="9"/>
    </row>
    <row r="17" spans="1:16" ht="21.75" customHeight="1" thickBot="1">
      <c r="A17" s="23" t="s">
        <v>203</v>
      </c>
      <c r="B17" s="23"/>
      <c r="C17" s="27">
        <f>SUM(C12:C16)-C15</f>
        <v>221449</v>
      </c>
      <c r="D17" s="6"/>
      <c r="E17" s="27">
        <f>SUM(E12:E16)-E15</f>
        <v>82318</v>
      </c>
      <c r="F17" s="6"/>
      <c r="G17" s="27">
        <f>SUM(G12:G16)-G15</f>
        <v>392750</v>
      </c>
      <c r="H17" s="6"/>
      <c r="I17" s="27">
        <f>SUM(I12:I16)-I15</f>
        <v>30000</v>
      </c>
      <c r="J17" s="4"/>
      <c r="K17" s="27">
        <f>SUM(K12:K16)-K15</f>
        <v>295890</v>
      </c>
      <c r="L17" s="6"/>
      <c r="M17" s="27">
        <f>SUM(M12:M16)-M15</f>
        <v>1022407</v>
      </c>
      <c r="N17" s="25"/>
      <c r="P17" s="28"/>
    </row>
    <row r="18" spans="3:14" ht="21.75" customHeight="1" thickTop="1">
      <c r="C18" s="6"/>
      <c r="D18" s="4"/>
      <c r="E18" s="6"/>
      <c r="F18" s="6"/>
      <c r="G18" s="6"/>
      <c r="H18" s="4"/>
      <c r="I18" s="6"/>
      <c r="J18" s="6"/>
      <c r="K18" s="4"/>
      <c r="L18" s="29"/>
      <c r="M18" s="6"/>
      <c r="N18" s="9"/>
    </row>
    <row r="19" spans="1:16" ht="21.75" customHeight="1">
      <c r="A19" s="23" t="s">
        <v>154</v>
      </c>
      <c r="C19" s="6">
        <v>221449</v>
      </c>
      <c r="D19" s="6"/>
      <c r="E19" s="6">
        <v>82318</v>
      </c>
      <c r="F19" s="6"/>
      <c r="G19" s="6">
        <v>392750</v>
      </c>
      <c r="H19" s="6"/>
      <c r="I19" s="6">
        <v>30000</v>
      </c>
      <c r="J19" s="4"/>
      <c r="K19" s="6">
        <v>306838</v>
      </c>
      <c r="L19" s="6"/>
      <c r="M19" s="6">
        <f>SUM(C19:K19)</f>
        <v>1033355</v>
      </c>
      <c r="N19" s="9"/>
      <c r="P19" s="30"/>
    </row>
    <row r="20" spans="1:14" ht="21.75" customHeight="1">
      <c r="A20" s="7" t="s">
        <v>64</v>
      </c>
      <c r="B20" s="24"/>
      <c r="C20" s="60">
        <v>0</v>
      </c>
      <c r="D20" s="6"/>
      <c r="E20" s="60">
        <v>0</v>
      </c>
      <c r="F20" s="6"/>
      <c r="G20" s="60">
        <v>0</v>
      </c>
      <c r="H20" s="6"/>
      <c r="I20" s="60">
        <v>0</v>
      </c>
      <c r="J20" s="4"/>
      <c r="K20" s="60">
        <f>'PL &amp; CF'!I60</f>
        <v>18199</v>
      </c>
      <c r="L20" s="6"/>
      <c r="M20" s="60">
        <f>SUM(C20:K20)</f>
        <v>18199</v>
      </c>
      <c r="N20" s="25"/>
    </row>
    <row r="21" spans="1:16" ht="21.75" customHeight="1">
      <c r="A21" s="7" t="s">
        <v>118</v>
      </c>
      <c r="B21" s="24"/>
      <c r="C21" s="61">
        <v>0</v>
      </c>
      <c r="D21" s="6"/>
      <c r="E21" s="61">
        <v>0</v>
      </c>
      <c r="F21" s="6"/>
      <c r="G21" s="61">
        <v>0</v>
      </c>
      <c r="H21" s="6"/>
      <c r="I21" s="61">
        <v>0</v>
      </c>
      <c r="J21" s="6"/>
      <c r="K21" s="61">
        <v>0</v>
      </c>
      <c r="L21" s="6"/>
      <c r="M21" s="61">
        <f>SUM(C21:K21)</f>
        <v>0</v>
      </c>
      <c r="N21" s="25"/>
      <c r="P21" s="26"/>
    </row>
    <row r="22" spans="1:16" ht="21.75" customHeight="1">
      <c r="A22" s="7" t="s">
        <v>56</v>
      </c>
      <c r="B22" s="24"/>
      <c r="C22" s="6">
        <f>SUM(C20:C21)</f>
        <v>0</v>
      </c>
      <c r="D22" s="6"/>
      <c r="E22" s="6">
        <f>SUM(E20:E21)</f>
        <v>0</v>
      </c>
      <c r="F22" s="6"/>
      <c r="G22" s="6">
        <f>SUM(G20:G21)</f>
        <v>0</v>
      </c>
      <c r="H22" s="6"/>
      <c r="I22" s="6">
        <f>SUM(I20:I21)</f>
        <v>0</v>
      </c>
      <c r="J22" s="6"/>
      <c r="K22" s="6">
        <f>SUM(K20:K21)</f>
        <v>18199</v>
      </c>
      <c r="L22" s="6"/>
      <c r="M22" s="6">
        <f>SUM(M20:M21)</f>
        <v>18199</v>
      </c>
      <c r="N22" s="25"/>
      <c r="P22" s="26"/>
    </row>
    <row r="23" spans="1:16" ht="21.75" customHeight="1">
      <c r="A23" s="7" t="s">
        <v>188</v>
      </c>
      <c r="B23" s="24"/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-39861</v>
      </c>
      <c r="L23" s="6"/>
      <c r="M23" s="118">
        <f>SUM(C23:K23)</f>
        <v>-39861</v>
      </c>
      <c r="N23" s="25"/>
      <c r="P23" s="26"/>
    </row>
    <row r="24" spans="1:17" ht="21.75" customHeight="1" thickBot="1">
      <c r="A24" s="23" t="s">
        <v>204</v>
      </c>
      <c r="B24" s="23"/>
      <c r="C24" s="27">
        <f>SUM(C19:C23)-C22</f>
        <v>221449</v>
      </c>
      <c r="D24" s="6"/>
      <c r="E24" s="27">
        <f>SUM(E19:E23)-E22</f>
        <v>82318</v>
      </c>
      <c r="F24" s="6"/>
      <c r="G24" s="27">
        <f>SUM(G19:G23)-G22</f>
        <v>392750</v>
      </c>
      <c r="H24" s="6"/>
      <c r="I24" s="27">
        <f>SUM(I19:I23)-I22</f>
        <v>30000</v>
      </c>
      <c r="J24" s="4"/>
      <c r="K24" s="27">
        <f>SUM(K19:K23)-K22</f>
        <v>285176</v>
      </c>
      <c r="L24" s="6"/>
      <c r="M24" s="27">
        <f>SUM(M19:M23)-M22</f>
        <v>1011693</v>
      </c>
      <c r="N24" s="25"/>
      <c r="P24" s="4"/>
      <c r="Q24" s="4"/>
    </row>
    <row r="25" spans="3:17" ht="21.75" customHeight="1" thickTop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  <c r="P25" s="24"/>
      <c r="Q25" s="24"/>
    </row>
    <row r="26" spans="1:17" ht="21.75" customHeight="1">
      <c r="A26" s="7" t="s">
        <v>22</v>
      </c>
      <c r="I26" s="9"/>
      <c r="K26" s="8"/>
      <c r="M26" s="8"/>
      <c r="N26" s="9"/>
      <c r="P26" s="47"/>
      <c r="Q26" s="24"/>
    </row>
    <row r="27" spans="3:17" ht="21.75" customHeight="1">
      <c r="C27" s="28"/>
      <c r="P27" s="24"/>
      <c r="Q27" s="24"/>
    </row>
    <row r="28" spans="3:12" ht="21.75" customHeight="1">
      <c r="C28" s="28">
        <f>'BS'!M93-C24</f>
        <v>0</v>
      </c>
      <c r="D28" s="28">
        <f>'BS'!N96-D24</f>
        <v>0</v>
      </c>
      <c r="E28" s="28">
        <f>'BS'!M94-'SE-Separate'!E24</f>
        <v>0</v>
      </c>
      <c r="F28" s="28"/>
      <c r="G28" s="28">
        <f>'BS'!M95-'SE-Separate'!G24</f>
        <v>0</v>
      </c>
      <c r="H28" s="28"/>
      <c r="I28" s="28">
        <f>'BS'!M97-'SE-Separate'!I24</f>
        <v>0</v>
      </c>
      <c r="J28" s="28"/>
      <c r="K28" s="28">
        <f>'BS'!M98-'SE-Separate'!K24</f>
        <v>0</v>
      </c>
      <c r="L28" s="28"/>
    </row>
    <row r="29" ht="21.75" customHeight="1">
      <c r="M29" s="3"/>
    </row>
  </sheetData>
  <sheetProtection/>
  <mergeCells count="3">
    <mergeCell ref="I7:K7"/>
    <mergeCell ref="G7:G9"/>
    <mergeCell ref="C6:M6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Daughtrat Wongsangthip</cp:lastModifiedBy>
  <cp:lastPrinted>2021-08-05T11:34:20Z</cp:lastPrinted>
  <dcterms:created xsi:type="dcterms:W3CDTF">1999-07-14T02:33:10Z</dcterms:created>
  <dcterms:modified xsi:type="dcterms:W3CDTF">2021-11-10T08:41:29Z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0x010100FECF56CF0908D7458AD40D012A2828B4</vt:lpwstr>
  </property>
</Properties>
</file>