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firstSheet="2" activeTab="2"/>
  </bookViews>
  <sheets>
    <sheet name="Recovered_Sheet1" sheetId="1" state="veryHidden" r:id="rId1"/>
    <sheet name="Recovered_Sheet2" sheetId="2" state="veryHidden" r:id="rId2"/>
    <sheet name="BS" sheetId="3" r:id="rId3"/>
    <sheet name="PL" sheetId="4" r:id="rId4"/>
    <sheet name="Conso" sheetId="5" r:id="rId5"/>
    <sheet name="SE" sheetId="6" r:id="rId6"/>
    <sheet name="CF" sheetId="7" r:id="rId7"/>
  </sheets>
  <definedNames>
    <definedName name="\a" localSheetId="2">'BS'!#REF!</definedName>
    <definedName name="\a" localSheetId="6">'CF'!#REF!</definedName>
    <definedName name="\a" localSheetId="3">'PL'!#REF!</definedName>
    <definedName name="\a">#REF!</definedName>
    <definedName name="\c" localSheetId="2">'BS'!#REF!</definedName>
    <definedName name="\c" localSheetId="6">'CF'!#REF!</definedName>
    <definedName name="\c" localSheetId="3">'PL'!#REF!</definedName>
    <definedName name="\c">#REF!</definedName>
    <definedName name="\d" localSheetId="2">'BS'!#REF!</definedName>
    <definedName name="\d" localSheetId="6">'CF'!#REF!</definedName>
    <definedName name="\d" localSheetId="3">'PL'!#REF!</definedName>
    <definedName name="\d">#REF!</definedName>
    <definedName name="_Regression_Int" localSheetId="2" hidden="1">1</definedName>
    <definedName name="_Regression_Int" localSheetId="6" hidden="1">1</definedName>
    <definedName name="_Regression_Int" localSheetId="3" hidden="1">1</definedName>
    <definedName name="_xlnm.Print_Area" localSheetId="6">'CF'!$A$1:$P$86</definedName>
    <definedName name="_xlnm.Print_Area" localSheetId="3">'PL'!$A$1:$P$50</definedName>
    <definedName name="Print_Area_MI" localSheetId="2">'BS'!#REF!</definedName>
    <definedName name="Print_Area_MI" localSheetId="6">'CF'!#REF!</definedName>
    <definedName name="Print_Area_MI" localSheetId="3">'PL'!$A$2:$O$44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<sst xmlns="http://schemas.openxmlformats.org/spreadsheetml/2006/main" count="323" uniqueCount="228">
  <si>
    <t>Other current liabilities</t>
  </si>
  <si>
    <t>Total</t>
  </si>
  <si>
    <t>share capital</t>
  </si>
  <si>
    <t xml:space="preserve">Share capital </t>
  </si>
  <si>
    <t>Retained earnings</t>
  </si>
  <si>
    <t>Unappropriated</t>
  </si>
  <si>
    <t>Issued and</t>
  </si>
  <si>
    <t>The accompanying notes are an integral part of the financial statements.</t>
  </si>
  <si>
    <t>Note</t>
  </si>
  <si>
    <t xml:space="preserve">Other current assets </t>
  </si>
  <si>
    <t>of current portion</t>
  </si>
  <si>
    <t>Hire-purchase receivables - net</t>
  </si>
  <si>
    <t>(Unit: Baht)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</si>
  <si>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</si>
  <si>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</si>
  <si>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</si>
  <si>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</si>
  <si>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</si>
  <si>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</si>
  <si>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</si>
  <si>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</si>
  <si>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</si>
  <si>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</si>
  <si>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</si>
  <si>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</si>
  <si>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</si>
  <si>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</si>
  <si>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</si>
  <si>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</si>
  <si>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</si>
  <si>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</si>
  <si>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</si>
  <si>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</si>
  <si>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Total non-current liabilities</t>
  </si>
  <si>
    <t>Dividend paid</t>
  </si>
  <si>
    <t>Appropriated - statutory reserve</t>
  </si>
  <si>
    <t>Administrative expenses</t>
  </si>
  <si>
    <t>Directors</t>
  </si>
  <si>
    <t>Financial lease receivables - net</t>
  </si>
  <si>
    <t>Appropriated -</t>
  </si>
  <si>
    <t>statutory reserve</t>
  </si>
  <si>
    <t>Current portion of financial lease receivables</t>
  </si>
  <si>
    <t xml:space="preserve">Restricted bank deposits </t>
  </si>
  <si>
    <t>Trade and other receivables</t>
  </si>
  <si>
    <t>Equipment</t>
  </si>
  <si>
    <t xml:space="preserve">Intangible assets </t>
  </si>
  <si>
    <t>Current portion of factoring receivables</t>
  </si>
  <si>
    <t>21</t>
  </si>
  <si>
    <t>Total comprehensive income for the year</t>
  </si>
  <si>
    <t>Cash flows from operating activities</t>
  </si>
  <si>
    <t>Depreciation and amortisation</t>
  </si>
  <si>
    <t>Provision for long-term employee benefits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</si>
  <si>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</si>
  <si>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</si>
  <si>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</si>
  <si>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</si>
  <si>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</si>
  <si>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Trade and other payables</t>
  </si>
  <si>
    <t xml:space="preserve">   Other current liabilities</t>
  </si>
  <si>
    <t>Cash flows from financing activities</t>
  </si>
  <si>
    <t>Cash and cash equivalents at beginning of the year</t>
  </si>
  <si>
    <t xml:space="preserve">Cash and cash equivalents at end of the year </t>
  </si>
  <si>
    <t>Cash flows from investing activities</t>
  </si>
  <si>
    <t>Profit or loss:</t>
  </si>
  <si>
    <t xml:space="preserve">   Loan receivables</t>
  </si>
  <si>
    <t>Current portion of hire-purchase receivables</t>
  </si>
  <si>
    <t>Deferred tax assets</t>
  </si>
  <si>
    <t>Income tax payable</t>
  </si>
  <si>
    <t>Non-current liabilities</t>
  </si>
  <si>
    <t>Share premium</t>
  </si>
  <si>
    <t>22</t>
  </si>
  <si>
    <t xml:space="preserve">Provision for long-term employee benefits  </t>
  </si>
  <si>
    <t>Current portion of loan receivables</t>
  </si>
  <si>
    <t>Proceeds from sales of equipment</t>
  </si>
  <si>
    <t>29</t>
  </si>
  <si>
    <t xml:space="preserve">   Financial lease receivables</t>
  </si>
  <si>
    <t xml:space="preserve">   Hire-purchase receivables</t>
  </si>
  <si>
    <t xml:space="preserve">Profit from operating activities before change in </t>
  </si>
  <si>
    <t>Cash received from issuance of debentures</t>
  </si>
  <si>
    <t>Operating liabilities increase (decrease)</t>
  </si>
  <si>
    <t xml:space="preserve">Factoring receivables - net of current portion </t>
  </si>
  <si>
    <t>Current portion of debentures</t>
  </si>
  <si>
    <t>Debentures - net of current  portion</t>
  </si>
  <si>
    <t>Property foreclosed</t>
  </si>
  <si>
    <t>Registered</t>
  </si>
  <si>
    <t>Issued and fully paid-up</t>
  </si>
  <si>
    <t xml:space="preserve">Trade and other payables </t>
  </si>
  <si>
    <t>Share</t>
  </si>
  <si>
    <t>premium</t>
  </si>
  <si>
    <t>30</t>
  </si>
  <si>
    <t>31</t>
  </si>
  <si>
    <t>Loan receivables - net of current portion</t>
  </si>
  <si>
    <t>Warrants</t>
  </si>
  <si>
    <t xml:space="preserve">Other comprehensive income for the year </t>
  </si>
  <si>
    <t>Cash paid for redemption of debentures</t>
  </si>
  <si>
    <t>Separate financial statements</t>
  </si>
  <si>
    <t xml:space="preserve">Adjustment to reconcile profit before income tax expenses </t>
  </si>
  <si>
    <t xml:space="preserve">   to net cash provided by (paid from) operating activities:</t>
  </si>
  <si>
    <t>Total comprehensive income attributable to:</t>
  </si>
  <si>
    <t>Equity holders of the Company</t>
  </si>
  <si>
    <t>Non-controlling interests of the subsidiaries</t>
  </si>
  <si>
    <t>equity</t>
  </si>
  <si>
    <t xml:space="preserve">Total equity </t>
  </si>
  <si>
    <t xml:space="preserve">attributable to </t>
  </si>
  <si>
    <t xml:space="preserve">owners of </t>
  </si>
  <si>
    <t>Equity attributable</t>
  </si>
  <si>
    <t xml:space="preserve"> to non-controlling</t>
  </si>
  <si>
    <t xml:space="preserve"> interests of</t>
  </si>
  <si>
    <t xml:space="preserve">Total </t>
  </si>
  <si>
    <t>shareholders'</t>
  </si>
  <si>
    <t>Equity attributable to owners of the Company</t>
  </si>
  <si>
    <t>Total equity attributable to owners of the Company</t>
  </si>
  <si>
    <t>the Company</t>
  </si>
  <si>
    <t>Cash receipt from sales of trading securities</t>
  </si>
  <si>
    <t>the subsidiary</t>
  </si>
  <si>
    <t>Supplement cash flows information</t>
  </si>
  <si>
    <t>26</t>
  </si>
  <si>
    <t>Short-term loans from subsidiary</t>
  </si>
  <si>
    <t xml:space="preserve"> Consolidated financial statements</t>
  </si>
  <si>
    <t>Interest incomes</t>
  </si>
  <si>
    <t>Fee and service incomes</t>
  </si>
  <si>
    <t>Other incomes</t>
  </si>
  <si>
    <t>Cash receipt from short-term loans from financial institutions</t>
  </si>
  <si>
    <t>Repayment of short-term loans from financial institutions</t>
  </si>
  <si>
    <t>Cash receipt from short-term loans from subsidiary</t>
  </si>
  <si>
    <t>Right-of-use assets</t>
  </si>
  <si>
    <t>Gain on sales of trading securities</t>
  </si>
  <si>
    <t>Repayment of liabilities under hire-purchase receivables agreements</t>
  </si>
  <si>
    <t xml:space="preserve">Statements of financial position </t>
  </si>
  <si>
    <t>Lease IT Public Company Limited and its subsidiaries</t>
  </si>
  <si>
    <t>Investments in subsidiaries</t>
  </si>
  <si>
    <t>Statements of financial position (continued)</t>
  </si>
  <si>
    <t xml:space="preserve">Current portion of lease liabilities </t>
  </si>
  <si>
    <t>Other long-term provisions</t>
  </si>
  <si>
    <t>Statements of cash flows</t>
  </si>
  <si>
    <t>Interest income</t>
  </si>
  <si>
    <t>Cash paid for purchases of trading securities</t>
  </si>
  <si>
    <t xml:space="preserve">      under installation</t>
  </si>
  <si>
    <t>Repayment of short-term loans from subsidiary</t>
  </si>
  <si>
    <t>Statements of changes in shareholders' equity</t>
  </si>
  <si>
    <t>Lease liabilities - net of current portion</t>
  </si>
  <si>
    <t xml:space="preserve">Cash paid for purchases of equipment </t>
  </si>
  <si>
    <t>Cash paid for purchases of intangible assets</t>
  </si>
  <si>
    <t>Repayment of lease liabilities</t>
  </si>
  <si>
    <t xml:space="preserve">   Accounts payable from purchases of computer software</t>
  </si>
  <si>
    <t>Statements of comprehensive income</t>
  </si>
  <si>
    <t>Service expenses</t>
  </si>
  <si>
    <t>Consolidated financial statements</t>
  </si>
  <si>
    <t>Other current financial liabilities</t>
  </si>
  <si>
    <t>Other non-current financial liabilties</t>
  </si>
  <si>
    <t>Expected credit losses</t>
  </si>
  <si>
    <t xml:space="preserve">Expected credit losses </t>
  </si>
  <si>
    <t>Amortisation of deferred interest income under agreements of</t>
  </si>
  <si>
    <t xml:space="preserve">   financial lease and hire-purchase receivables</t>
  </si>
  <si>
    <t xml:space="preserve">   Interest paid</t>
  </si>
  <si>
    <t xml:space="preserve">   Corporate income tax paid</t>
  </si>
  <si>
    <t xml:space="preserve">   Interest received</t>
  </si>
  <si>
    <t xml:space="preserve">   Other non-current financial liabilities</t>
  </si>
  <si>
    <t xml:space="preserve">   Other current financial liabilities</t>
  </si>
  <si>
    <t>Balance as at 1 January 2021</t>
  </si>
  <si>
    <t>Balance as at 31 December 2021</t>
  </si>
  <si>
    <t>Weighted average number of ordinary shares (shares)</t>
  </si>
  <si>
    <t>15</t>
  </si>
  <si>
    <t>Net cash flows from operating activities</t>
  </si>
  <si>
    <t>Net cash used in financing activities</t>
  </si>
  <si>
    <t>Installment account receivables</t>
  </si>
  <si>
    <t xml:space="preserve">   Installment account receivables</t>
  </si>
  <si>
    <t xml:space="preserve">   Property foreclosed</t>
  </si>
  <si>
    <t xml:space="preserve">   Cash paid for long-term employee benefits</t>
  </si>
  <si>
    <t>Proceeds from sales of intangible assets</t>
  </si>
  <si>
    <t>Total profit (loss) attributable to:</t>
  </si>
  <si>
    <t>Loss for the year</t>
  </si>
  <si>
    <t>Statements of changes in shareholders' equity (continued)</t>
  </si>
  <si>
    <t>Statements of cash flows (continued)</t>
  </si>
  <si>
    <t>Cash receipt from dividend from subsidairies</t>
  </si>
  <si>
    <t>paid-up</t>
  </si>
  <si>
    <t>Dividend income from subsidiaries</t>
  </si>
  <si>
    <t>As at 31 December 2022</t>
  </si>
  <si>
    <t>2022</t>
  </si>
  <si>
    <t>For the year ended 31 December 2022</t>
  </si>
  <si>
    <t xml:space="preserve">Balance as at 1 January 2022 </t>
  </si>
  <si>
    <t>Balance as at 31 December 2022</t>
  </si>
  <si>
    <t>Balance as at 1 January 2022</t>
  </si>
  <si>
    <t>601,732,935 ordinary shares of Baht 1 each</t>
  </si>
  <si>
    <t>442,931,237 ordinary shares of Baht 1 each</t>
  </si>
  <si>
    <t>Other comprehensive income:</t>
  </si>
  <si>
    <t xml:space="preserve">Other comprehensive income not to be reclassified </t>
  </si>
  <si>
    <t xml:space="preserve">   to profit or loss in subsequent periods</t>
  </si>
  <si>
    <t>Other comprehensive income for the year</t>
  </si>
  <si>
    <t xml:space="preserve">Less: Income tax effect </t>
  </si>
  <si>
    <t>Cash receipt from issuance of ordinary shares</t>
  </si>
  <si>
    <t>Cash receipt from exercise of warrants</t>
  </si>
  <si>
    <t>27</t>
  </si>
  <si>
    <t xml:space="preserve">Issuance of ordinary share during the year </t>
  </si>
  <si>
    <t>-</t>
  </si>
  <si>
    <t xml:space="preserve">   Cash received from amount recovered (Bad debt recovered)</t>
  </si>
  <si>
    <t>Decrease in bank overdrafts</t>
  </si>
  <si>
    <t xml:space="preserve">Increase in restricted bank deposits </t>
  </si>
  <si>
    <t>Short-term loans from financial institutions</t>
  </si>
  <si>
    <t>(2021: 558,357,230 ordinary shares of Baht 1 each)</t>
  </si>
  <si>
    <t>25</t>
  </si>
  <si>
    <t>18</t>
  </si>
  <si>
    <t>24</t>
  </si>
  <si>
    <t>6</t>
  </si>
  <si>
    <t>10</t>
  </si>
  <si>
    <t>Operating loss</t>
  </si>
  <si>
    <t xml:space="preserve">Income tax revenues </t>
  </si>
  <si>
    <t>14</t>
  </si>
  <si>
    <t>20.2</t>
  </si>
  <si>
    <t>32</t>
  </si>
  <si>
    <t>Net cash from (used in) investing activities</t>
  </si>
  <si>
    <t>28</t>
  </si>
  <si>
    <t>(2021: 221,449,456 ordinary shares of Baht 1 each)</t>
  </si>
  <si>
    <t xml:space="preserve">Loss before income tax </t>
  </si>
  <si>
    <t>Loss per share</t>
  </si>
  <si>
    <t>Basic loss per share</t>
  </si>
  <si>
    <t>Loss attributable to equity holders of the Company</t>
  </si>
  <si>
    <t>Dividend paid (Note 33)</t>
  </si>
  <si>
    <t>Issuance of ordinary share during the year (Note 25)</t>
  </si>
  <si>
    <t>Transfer expired warrants to share premium (Note 25)</t>
  </si>
  <si>
    <t xml:space="preserve">  from exercised warrants (Note 25)</t>
  </si>
  <si>
    <t>Net decrease in cash and cash equivalents</t>
  </si>
  <si>
    <t>23</t>
  </si>
  <si>
    <t>Bad debts recovery</t>
  </si>
  <si>
    <t>Diluted loss per share</t>
  </si>
  <si>
    <t>Gain (loss) on disposal/write-off of equipment</t>
  </si>
  <si>
    <t>Dividend paid from the subsidiary</t>
  </si>
  <si>
    <t>Non-cash transactions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</si>
</sst>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\ ;\(#,##0\)"/>
    <numFmt numFmtId="166" formatCode="#,##0.00\ ;\(#,##0.00\)"/>
    <numFmt numFmtId="167" formatCode="0.0%"/>
    <numFmt numFmtId="168" formatCode="0.00_)"/>
    <numFmt numFmtId="169" formatCode="_(* #,##0_);_(* \(#,##0\);_(* &quot;-&quot;??_);_(@_)"/>
    <numFmt numFmtId="170" formatCode="dd\-mmm\-yy_)"/>
    <numFmt numFmtId="171" formatCode="#,##0.00\ &quot;F&quot;;\-#,##0.00\ &quot;F&quot;"/>
    <numFmt numFmtId="172" formatCode="#,##0;\(#,##0\)"/>
    <numFmt numFmtId="173" formatCode="#,##0.00;\(#,##0.00\)"/>
    <numFmt numFmtId="174" formatCode="0.0"/>
    <numFmt numFmtId="175" formatCode="#,##0.0_);[Red]\(#,##0.0\)"/>
    <numFmt numFmtId="176" formatCode="#,##0.000_);\(#,##0.000\)"/>
    <numFmt numFmtId="177" formatCode="#,##0.0_);\(#,##0.0\)"/>
  </numFmts>
  <fonts count="51">
    <font>
      <sz val="11"/>
      <name val="Times New Roman"/>
      <family val="1"/>
    </font>
    <font>
      <sz val="11"/>
      <color indexed="8"/>
      <name val="Calibri"/>
      <family val="2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4"/>
      <name val="Cordia New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hair"/>
    </border>
    <border>
      <left/>
      <right/>
      <top style="thin"/>
      <bottom style="thin"/>
    </border>
  </borders>
  <cellStyleXfs count="71"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4" fillId="0" borderId="0">
      <alignment/>
      <protection/>
    </xf>
    <xf numFmtId="167" fontId="4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38" fontId="5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10" fontId="5" fillId="32" borderId="6" applyNumberFormat="0" applyBorder="0" applyAlignment="0" applyProtection="0"/>
    <xf numFmtId="0" fontId="43" fillId="0" borderId="7" applyNumberFormat="0" applyFill="0" applyAlignment="0" applyProtection="0"/>
    <xf numFmtId="0" fontId="44" fillId="33" borderId="0" applyNumberFormat="0" applyBorder="0" applyAlignment="0" applyProtection="0"/>
    <xf numFmtId="37" fontId="6" fillId="0" borderId="0">
      <alignment/>
      <protection/>
    </xf>
    <xf numFmtId="168" fontId="7" fillId="0" borderId="0">
      <alignment/>
      <protection/>
    </xf>
    <xf numFmtId="0" fontId="0" fillId="34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1" fontId="3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151">
    <xf numFmtId="39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/>
    </xf>
    <xf numFmtId="39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right"/>
    </xf>
    <xf numFmtId="39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right"/>
    </xf>
    <xf numFmtId="39" fontId="12" fillId="0" borderId="0" xfId="0" applyFont="1" applyFill="1" applyAlignment="1">
      <alignment/>
    </xf>
    <xf numFmtId="39" fontId="3" fillId="0" borderId="0" xfId="0" applyFont="1" applyFill="1" applyAlignment="1">
      <alignment horizontal="centerContinuous"/>
    </xf>
    <xf numFmtId="49" fontId="3" fillId="0" borderId="0" xfId="0" applyNumberFormat="1" applyFont="1" applyFill="1" applyAlignment="1">
      <alignment horizontal="centerContinuous"/>
    </xf>
    <xf numFmtId="49" fontId="13" fillId="0" borderId="0" xfId="0" applyNumberFormat="1" applyFont="1" applyFill="1" applyAlignment="1">
      <alignment horizontal="centerContinuous"/>
    </xf>
    <xf numFmtId="40" fontId="3" fillId="0" borderId="0" xfId="42" applyFont="1" applyFill="1" applyAlignment="1">
      <alignment horizontal="centerContinuous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 horizontal="left"/>
    </xf>
    <xf numFmtId="49" fontId="13" fillId="0" borderId="0" xfId="0" applyNumberFormat="1" applyFont="1" applyFill="1" applyAlignment="1" quotePrefix="1">
      <alignment horizontal="left"/>
    </xf>
    <xf numFmtId="0" fontId="3" fillId="0" borderId="12" xfId="0" applyNumberFormat="1" applyFont="1" applyFill="1" applyBorder="1" applyAlignment="1" quotePrefix="1">
      <alignment horizontal="center"/>
    </xf>
    <xf numFmtId="49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 quotePrefix="1">
      <alignment horizontal="center"/>
    </xf>
    <xf numFmtId="49" fontId="13" fillId="0" borderId="0" xfId="0" applyNumberFormat="1" applyFont="1" applyFill="1" applyAlignment="1">
      <alignment horizontal="center"/>
    </xf>
    <xf numFmtId="40" fontId="3" fillId="0" borderId="0" xfId="42" applyFont="1" applyFill="1" applyAlignment="1">
      <alignment/>
    </xf>
    <xf numFmtId="166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66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0" xfId="42" applyNumberFormat="1" applyFont="1" applyFill="1" applyBorder="1" applyAlignment="1">
      <alignment/>
    </xf>
    <xf numFmtId="41" fontId="3" fillId="0" borderId="0" xfId="42" applyNumberFormat="1" applyFont="1" applyFill="1" applyAlignment="1">
      <alignment/>
    </xf>
    <xf numFmtId="39" fontId="3" fillId="0" borderId="0" xfId="0" applyFont="1" applyFill="1" applyBorder="1" applyAlignment="1">
      <alignment/>
    </xf>
    <xf numFmtId="41" fontId="3" fillId="0" borderId="0" xfId="42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 horizontal="left"/>
    </xf>
    <xf numFmtId="39" fontId="13" fillId="0" borderId="0" xfId="0" applyFont="1" applyFill="1" applyAlignment="1">
      <alignment/>
    </xf>
    <xf numFmtId="41" fontId="3" fillId="0" borderId="13" xfId="0" applyNumberFormat="1" applyFont="1" applyFill="1" applyBorder="1" applyAlignment="1">
      <alignment horizontal="left"/>
    </xf>
    <xf numFmtId="0" fontId="12" fillId="0" borderId="0" xfId="0" applyNumberFormat="1" applyFont="1" applyFill="1" applyAlignment="1">
      <alignment/>
    </xf>
    <xf numFmtId="39" fontId="3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169" fontId="3" fillId="0" borderId="0" xfId="42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40" fontId="12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 horizontal="centerContinuous"/>
    </xf>
    <xf numFmtId="169" fontId="3" fillId="0" borderId="0" xfId="42" applyNumberFormat="1" applyFont="1" applyFill="1" applyAlignment="1">
      <alignment horizontal="centerContinuous"/>
    </xf>
    <xf numFmtId="169" fontId="3" fillId="0" borderId="0" xfId="42" applyNumberFormat="1" applyFont="1" applyFill="1" applyBorder="1" applyAlignment="1">
      <alignment horizontal="centerContinuous"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169" fontId="3" fillId="0" borderId="0" xfId="42" applyNumberFormat="1" applyFont="1" applyFill="1" applyAlignment="1">
      <alignment/>
    </xf>
    <xf numFmtId="40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41" fontId="3" fillId="0" borderId="0" xfId="42" applyNumberFormat="1" applyFont="1" applyFill="1" applyAlignment="1">
      <alignment horizontal="right"/>
    </xf>
    <xf numFmtId="41" fontId="3" fillId="0" borderId="0" xfId="44" applyNumberFormat="1" applyFont="1" applyFill="1" applyBorder="1" applyAlignment="1">
      <alignment horizontal="right"/>
    </xf>
    <xf numFmtId="39" fontId="3" fillId="0" borderId="0" xfId="0" applyFont="1" applyFill="1" applyAlignment="1">
      <alignment horizontal="left"/>
    </xf>
    <xf numFmtId="39" fontId="8" fillId="0" borderId="0" xfId="0" applyFont="1" applyFill="1" applyAlignment="1">
      <alignment/>
    </xf>
    <xf numFmtId="39" fontId="9" fillId="0" borderId="0" xfId="0" applyFont="1" applyFill="1" applyAlignment="1">
      <alignment horizontal="centerContinuous"/>
    </xf>
    <xf numFmtId="40" fontId="9" fillId="0" borderId="0" xfId="42" applyFont="1" applyFill="1" applyAlignment="1">
      <alignment horizontal="centerContinuous"/>
    </xf>
    <xf numFmtId="49" fontId="9" fillId="0" borderId="0" xfId="0" applyNumberFormat="1" applyFont="1" applyFill="1" applyAlignment="1">
      <alignment horizontal="centerContinuous"/>
    </xf>
    <xf numFmtId="49" fontId="8" fillId="0" borderId="0" xfId="0" applyNumberFormat="1" applyFont="1" applyFill="1" applyAlignment="1" quotePrefix="1">
      <alignment horizontal="left"/>
    </xf>
    <xf numFmtId="49" fontId="9" fillId="0" borderId="0" xfId="0" applyNumberFormat="1" applyFont="1" applyFill="1" applyAlignment="1" quotePrefix="1">
      <alignment horizontal="centerContinuous"/>
    </xf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Border="1" applyAlignment="1" quotePrefix="1">
      <alignment horizontal="left"/>
    </xf>
    <xf numFmtId="39" fontId="9" fillId="0" borderId="0" xfId="0" applyFont="1" applyFill="1" applyAlignment="1">
      <alignment horizontal="center"/>
    </xf>
    <xf numFmtId="39" fontId="9" fillId="0" borderId="0" xfId="0" applyFont="1" applyFill="1" applyBorder="1" applyAlignment="1">
      <alignment horizontal="center"/>
    </xf>
    <xf numFmtId="39" fontId="10" fillId="0" borderId="0" xfId="0" applyFont="1" applyFill="1" applyAlignment="1">
      <alignment horizontal="center"/>
    </xf>
    <xf numFmtId="41" fontId="9" fillId="0" borderId="0" xfId="44" applyNumberFormat="1" applyFont="1" applyFill="1" applyBorder="1" applyAlignment="1">
      <alignment horizontal="center"/>
    </xf>
    <xf numFmtId="41" fontId="9" fillId="0" borderId="0" xfId="44" applyNumberFormat="1" applyFont="1" applyFill="1" applyBorder="1" applyAlignment="1">
      <alignment/>
    </xf>
    <xf numFmtId="41" fontId="9" fillId="0" borderId="14" xfId="44" applyNumberFormat="1" applyFont="1" applyFill="1" applyBorder="1" applyAlignment="1">
      <alignment horizontal="center"/>
    </xf>
    <xf numFmtId="41" fontId="9" fillId="0" borderId="15" xfId="44" applyNumberFormat="1" applyFont="1" applyFill="1" applyBorder="1" applyAlignment="1">
      <alignment horizontal="center"/>
    </xf>
    <xf numFmtId="39" fontId="9" fillId="0" borderId="0" xfId="0" applyFont="1" applyFill="1" applyBorder="1" applyAlignment="1">
      <alignment/>
    </xf>
    <xf numFmtId="41" fontId="9" fillId="0" borderId="16" xfId="44" applyNumberFormat="1" applyFont="1" applyFill="1" applyBorder="1" applyAlignment="1">
      <alignment horizontal="center"/>
    </xf>
    <xf numFmtId="169" fontId="9" fillId="0" borderId="0" xfId="44" applyNumberFormat="1" applyFont="1" applyFill="1" applyBorder="1" applyAlignment="1">
      <alignment/>
    </xf>
    <xf numFmtId="49" fontId="3" fillId="0" borderId="0" xfId="0" applyNumberFormat="1" applyFont="1" applyFill="1" applyAlignment="1" quotePrefix="1">
      <alignment horizontal="centerContinuous"/>
    </xf>
    <xf numFmtId="49" fontId="13" fillId="0" borderId="0" xfId="0" applyNumberFormat="1" applyFont="1" applyFill="1" applyAlignment="1" quotePrefix="1">
      <alignment horizontal="centerContinuous"/>
    </xf>
    <xf numFmtId="49" fontId="3" fillId="0" borderId="0" xfId="0" applyNumberFormat="1" applyFont="1" applyFill="1" applyBorder="1" applyAlignment="1" quotePrefix="1">
      <alignment horizontal="left"/>
    </xf>
    <xf numFmtId="0" fontId="3" fillId="0" borderId="0" xfId="42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/>
    </xf>
    <xf numFmtId="40" fontId="3" fillId="0" borderId="0" xfId="42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39" fontId="3" fillId="0" borderId="0" xfId="0" applyFont="1" applyFill="1" applyAlignment="1" quotePrefix="1">
      <alignment/>
    </xf>
    <xf numFmtId="39" fontId="12" fillId="0" borderId="17" xfId="0" applyFont="1" applyFill="1" applyBorder="1" applyAlignment="1">
      <alignment/>
    </xf>
    <xf numFmtId="39" fontId="3" fillId="0" borderId="17" xfId="0" applyFont="1" applyFill="1" applyBorder="1" applyAlignment="1">
      <alignment/>
    </xf>
    <xf numFmtId="166" fontId="3" fillId="0" borderId="17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41" fontId="3" fillId="0" borderId="16" xfId="0" applyNumberFormat="1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 quotePrefix="1">
      <alignment horizontal="center"/>
    </xf>
    <xf numFmtId="41" fontId="9" fillId="0" borderId="0" xfId="44" applyNumberFormat="1" applyFont="1" applyFill="1" applyBorder="1" applyAlignment="1">
      <alignment horizontal="center" vertical="center"/>
    </xf>
    <xf numFmtId="41" fontId="9" fillId="0" borderId="0" xfId="44" applyNumberFormat="1" applyFont="1" applyFill="1" applyBorder="1" applyAlignment="1">
      <alignment vertical="center"/>
    </xf>
    <xf numFmtId="41" fontId="3" fillId="0" borderId="0" xfId="44" applyNumberFormat="1" applyFont="1" applyFill="1" applyBorder="1" applyAlignment="1">
      <alignment/>
    </xf>
    <xf numFmtId="41" fontId="3" fillId="0" borderId="0" xfId="44" applyNumberFormat="1" applyFont="1" applyFill="1" applyAlignment="1">
      <alignment/>
    </xf>
    <xf numFmtId="41" fontId="3" fillId="0" borderId="18" xfId="44" applyNumberFormat="1" applyFont="1" applyFill="1" applyBorder="1" applyAlignment="1">
      <alignment/>
    </xf>
    <xf numFmtId="41" fontId="3" fillId="0" borderId="13" xfId="44" applyNumberFormat="1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169" fontId="3" fillId="0" borderId="0" xfId="44" applyNumberFormat="1" applyFont="1" applyFill="1" applyAlignment="1">
      <alignment/>
    </xf>
    <xf numFmtId="41" fontId="3" fillId="0" borderId="18" xfId="42" applyNumberFormat="1" applyFont="1" applyFill="1" applyBorder="1" applyAlignment="1">
      <alignment horizontal="right"/>
    </xf>
    <xf numFmtId="40" fontId="12" fillId="0" borderId="0" xfId="42" applyFont="1" applyFill="1" applyAlignment="1">
      <alignment/>
    </xf>
    <xf numFmtId="0" fontId="3" fillId="0" borderId="0" xfId="0" applyNumberFormat="1" applyFont="1" applyFill="1" applyAlignment="1">
      <alignment horizontal="left"/>
    </xf>
    <xf numFmtId="41" fontId="3" fillId="0" borderId="16" xfId="42" applyNumberFormat="1" applyFont="1" applyFill="1" applyBorder="1" applyAlignment="1">
      <alignment horizontal="right"/>
    </xf>
    <xf numFmtId="41" fontId="12" fillId="0" borderId="0" xfId="42" applyNumberFormat="1" applyFont="1" applyFill="1" applyAlignment="1">
      <alignment horizontal="right"/>
    </xf>
    <xf numFmtId="169" fontId="12" fillId="0" borderId="0" xfId="42" applyNumberFormat="1" applyFont="1" applyFill="1" applyAlignment="1">
      <alignment/>
    </xf>
    <xf numFmtId="41" fontId="12" fillId="0" borderId="0" xfId="42" applyNumberFormat="1" applyFont="1" applyFill="1" applyBorder="1" applyAlignment="1">
      <alignment horizontal="right"/>
    </xf>
    <xf numFmtId="41" fontId="49" fillId="0" borderId="0" xfId="42" applyNumberFormat="1" applyFont="1" applyFill="1" applyAlignment="1">
      <alignment horizontal="right"/>
    </xf>
    <xf numFmtId="1" fontId="49" fillId="0" borderId="0" xfId="0" applyNumberFormat="1" applyFont="1" applyFill="1" applyAlignment="1">
      <alignment/>
    </xf>
    <xf numFmtId="169" fontId="49" fillId="0" borderId="0" xfId="42" applyNumberFormat="1" applyFont="1" applyFill="1" applyAlignment="1">
      <alignment/>
    </xf>
    <xf numFmtId="41" fontId="49" fillId="0" borderId="0" xfId="42" applyNumberFormat="1" applyFont="1" applyFill="1" applyBorder="1" applyAlignment="1">
      <alignment horizontal="right"/>
    </xf>
    <xf numFmtId="39" fontId="9" fillId="0" borderId="12" xfId="0" applyFont="1" applyFill="1" applyBorder="1" applyAlignment="1">
      <alignment horizontal="center"/>
    </xf>
    <xf numFmtId="39" fontId="50" fillId="0" borderId="0" xfId="0" applyFont="1" applyFill="1" applyAlignment="1">
      <alignment/>
    </xf>
    <xf numFmtId="41" fontId="3" fillId="0" borderId="18" xfId="44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41" fontId="3" fillId="0" borderId="0" xfId="44" applyNumberFormat="1" applyFont="1" applyFill="1" applyAlignment="1">
      <alignment horizontal="right"/>
    </xf>
    <xf numFmtId="41" fontId="3" fillId="0" borderId="12" xfId="44" applyNumberFormat="1" applyFont="1" applyFill="1" applyBorder="1" applyAlignment="1">
      <alignment horizontal="right"/>
    </xf>
    <xf numFmtId="40" fontId="3" fillId="0" borderId="0" xfId="0" applyNumberFormat="1" applyFont="1" applyFill="1" applyAlignment="1" quotePrefix="1">
      <alignment/>
    </xf>
    <xf numFmtId="39" fontId="13" fillId="0" borderId="0" xfId="0" applyFont="1" applyFill="1" applyAlignment="1">
      <alignment horizontal="center"/>
    </xf>
    <xf numFmtId="41" fontId="3" fillId="0" borderId="0" xfId="0" applyNumberFormat="1" applyFont="1" applyFill="1" applyAlignment="1">
      <alignment horizontal="left"/>
    </xf>
    <xf numFmtId="41" fontId="3" fillId="0" borderId="12" xfId="0" applyNumberFormat="1" applyFont="1" applyFill="1" applyBorder="1" applyAlignment="1">
      <alignment horizontal="left"/>
    </xf>
    <xf numFmtId="41" fontId="3" fillId="0" borderId="18" xfId="0" applyNumberFormat="1" applyFont="1" applyFill="1" applyBorder="1" applyAlignment="1">
      <alignment horizontal="left"/>
    </xf>
    <xf numFmtId="39" fontId="3" fillId="0" borderId="0" xfId="0" applyFont="1" applyFill="1" applyAlignment="1">
      <alignment horizontal="center"/>
    </xf>
    <xf numFmtId="37" fontId="3" fillId="0" borderId="13" xfId="0" applyNumberFormat="1" applyFont="1" applyFill="1" applyBorder="1" applyAlignment="1">
      <alignment/>
    </xf>
    <xf numFmtId="41" fontId="3" fillId="0" borderId="0" xfId="0" applyNumberFormat="1" applyFont="1" applyFill="1" applyAlignment="1">
      <alignment horizontal="right"/>
    </xf>
    <xf numFmtId="1" fontId="13" fillId="0" borderId="0" xfId="0" applyNumberFormat="1" applyFont="1" applyFill="1" applyAlignment="1">
      <alignment horizontal="center"/>
    </xf>
    <xf numFmtId="39" fontId="9" fillId="0" borderId="0" xfId="0" applyFont="1" applyAlignment="1">
      <alignment/>
    </xf>
    <xf numFmtId="43" fontId="3" fillId="0" borderId="13" xfId="0" applyNumberFormat="1" applyFont="1" applyFill="1" applyBorder="1" applyAlignment="1">
      <alignment/>
    </xf>
    <xf numFmtId="40" fontId="49" fillId="0" borderId="0" xfId="0" applyNumberFormat="1" applyFont="1" applyFill="1" applyAlignment="1">
      <alignment/>
    </xf>
    <xf numFmtId="0" fontId="49" fillId="0" borderId="0" xfId="0" applyNumberFormat="1" applyFont="1" applyFill="1" applyAlignment="1">
      <alignment/>
    </xf>
    <xf numFmtId="40" fontId="49" fillId="0" borderId="0" xfId="42" applyFont="1" applyFill="1" applyAlignment="1">
      <alignment/>
    </xf>
    <xf numFmtId="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/>
    </xf>
    <xf numFmtId="39" fontId="1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center"/>
    </xf>
    <xf numFmtId="41" fontId="3" fillId="0" borderId="12" xfId="0" applyNumberFormat="1" applyFont="1" applyBorder="1" applyAlignment="1">
      <alignment/>
    </xf>
    <xf numFmtId="43" fontId="3" fillId="0" borderId="13" xfId="0" applyNumberFormat="1" applyFont="1" applyBorder="1" applyAlignment="1">
      <alignment/>
    </xf>
    <xf numFmtId="39" fontId="3" fillId="0" borderId="0" xfId="0" applyFont="1" applyAlignment="1">
      <alignment/>
    </xf>
    <xf numFmtId="39" fontId="3" fillId="0" borderId="13" xfId="0" applyFont="1" applyBorder="1" applyAlignment="1">
      <alignment/>
    </xf>
    <xf numFmtId="39" fontId="3" fillId="0" borderId="0" xfId="0" applyFont="1" applyAlignment="1">
      <alignment horizontal="center"/>
    </xf>
    <xf numFmtId="37" fontId="3" fillId="0" borderId="13" xfId="0" applyNumberFormat="1" applyFont="1" applyBorder="1" applyAlignment="1">
      <alignment/>
    </xf>
    <xf numFmtId="39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39" fontId="9" fillId="0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 quotePrefix="1">
      <alignment horizontal="center"/>
    </xf>
    <xf numFmtId="49" fontId="9" fillId="0" borderId="18" xfId="0" applyNumberFormat="1" applyFont="1" applyFill="1" applyBorder="1" applyAlignment="1" quotePrefix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zerodec" xfId="45"/>
    <cellStyle name="Currency" xfId="46"/>
    <cellStyle name="Currency [0]" xfId="47"/>
    <cellStyle name="Currency1" xfId="48"/>
    <cellStyle name="Dollar (zero dec)" xfId="49"/>
    <cellStyle name="Explanatory Text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Input" xfId="57"/>
    <cellStyle name="Input [yellow]" xfId="58"/>
    <cellStyle name="Linked Cell" xfId="59"/>
    <cellStyle name="Neutral" xfId="60"/>
    <cellStyle name="no dec" xfId="61"/>
    <cellStyle name="Normal - Style1" xfId="62"/>
    <cellStyle name="Note" xfId="63"/>
    <cellStyle name="Output" xfId="64"/>
    <cellStyle name="Percent" xfId="65"/>
    <cellStyle name="Percent [2]" xfId="66"/>
    <cellStyle name="Quantity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8515625" defaultRowHeight="1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4"/>
  <sheetViews>
    <sheetView showGridLines="0" tabSelected="1" view="pageBreakPreview" zoomScale="85" zoomScaleNormal="145" zoomScaleSheetLayoutView="85" zoomScalePageLayoutView="0" workbookViewId="0" topLeftCell="A1">
      <selection activeCell="E48" sqref="E48"/>
    </sheetView>
  </sheetViews>
  <sheetFormatPr defaultColWidth="9.7109375" defaultRowHeight="21.75" customHeight="1"/>
  <cols>
    <col min="1" max="1" width="1.7109375" style="57" customWidth="1"/>
    <col min="2" max="3" width="1.7109375" style="2" customWidth="1"/>
    <col min="4" max="4" width="20.7109375" style="2" customWidth="1"/>
    <col min="5" max="5" width="18.7109375" style="2" customWidth="1"/>
    <col min="6" max="6" width="1.7109375" style="11" customWidth="1"/>
    <col min="7" max="7" width="5.7109375" style="19" customWidth="1"/>
    <col min="8" max="8" width="1.28515625" style="19" customWidth="1"/>
    <col min="9" max="9" width="14.7109375" style="19" customWidth="1"/>
    <col min="10" max="10" width="1.28515625" style="19" customWidth="1"/>
    <col min="11" max="11" width="14.7109375" style="19" customWidth="1"/>
    <col min="12" max="12" width="1.28515625" style="11" customWidth="1"/>
    <col min="13" max="13" width="14.7109375" style="20" customWidth="1"/>
    <col min="14" max="14" width="1.28515625" style="11" customWidth="1"/>
    <col min="15" max="15" width="14.7109375" style="20" customWidth="1"/>
    <col min="16" max="16" width="0.85546875" style="2" customWidth="1"/>
    <col min="17" max="37" width="9.7109375" style="2" customWidth="1"/>
    <col min="38" max="40" width="15.7109375" style="2" customWidth="1"/>
    <col min="41" max="58" width="9.7109375" style="2" customWidth="1"/>
    <col min="59" max="63" width="10.7109375" style="2" customWidth="1"/>
    <col min="64" max="72" width="9.7109375" style="2" customWidth="1"/>
    <col min="73" max="77" width="10.7109375" style="2" customWidth="1"/>
    <col min="78" max="16384" width="9.7109375" style="2" customWidth="1"/>
  </cols>
  <sheetData>
    <row r="1" spans="1:15" ht="21.75" customHeight="1">
      <c r="A1" s="6" t="s">
        <v>129</v>
      </c>
      <c r="B1" s="7"/>
      <c r="C1" s="7"/>
      <c r="D1" s="7"/>
      <c r="E1" s="7"/>
      <c r="F1" s="8"/>
      <c r="G1" s="9"/>
      <c r="H1" s="9"/>
      <c r="I1" s="9"/>
      <c r="J1" s="9"/>
      <c r="K1" s="9"/>
      <c r="L1" s="8"/>
      <c r="M1" s="10"/>
      <c r="N1" s="8"/>
      <c r="O1" s="10"/>
    </row>
    <row r="2" spans="1:15" ht="21.75" customHeight="1">
      <c r="A2" s="6" t="s">
        <v>128</v>
      </c>
      <c r="B2" s="76"/>
      <c r="C2" s="76"/>
      <c r="D2" s="76"/>
      <c r="E2" s="76"/>
      <c r="F2" s="76"/>
      <c r="G2" s="77"/>
      <c r="H2" s="77"/>
      <c r="I2" s="77"/>
      <c r="J2" s="77"/>
      <c r="K2" s="77"/>
      <c r="L2" s="76"/>
      <c r="M2" s="76"/>
      <c r="N2" s="76"/>
      <c r="O2" s="76"/>
    </row>
    <row r="3" spans="1:15" ht="21.75" customHeight="1">
      <c r="A3" s="6" t="s">
        <v>177</v>
      </c>
      <c r="B3" s="76"/>
      <c r="C3" s="76"/>
      <c r="D3" s="76"/>
      <c r="E3" s="76"/>
      <c r="F3" s="76"/>
      <c r="G3" s="77"/>
      <c r="H3" s="77"/>
      <c r="I3" s="77"/>
      <c r="J3" s="77"/>
      <c r="K3" s="77"/>
      <c r="L3" s="76"/>
      <c r="M3" s="76"/>
      <c r="N3" s="76"/>
      <c r="O3" s="76"/>
    </row>
    <row r="4" spans="1:15" ht="21.75" customHeight="1">
      <c r="A4" s="2"/>
      <c r="B4" s="12"/>
      <c r="C4" s="12"/>
      <c r="D4" s="12"/>
      <c r="E4" s="12"/>
      <c r="F4" s="12"/>
      <c r="G4" s="13"/>
      <c r="H4" s="13"/>
      <c r="I4" s="13"/>
      <c r="J4" s="13"/>
      <c r="K4" s="13"/>
      <c r="L4" s="12"/>
      <c r="M4" s="3"/>
      <c r="N4" s="78"/>
      <c r="O4" s="3" t="s">
        <v>12</v>
      </c>
    </row>
    <row r="5" spans="1:15" ht="21.75" customHeight="1">
      <c r="A5" s="2"/>
      <c r="B5" s="12"/>
      <c r="C5" s="12"/>
      <c r="D5" s="12"/>
      <c r="E5" s="12"/>
      <c r="F5" s="12"/>
      <c r="G5" s="13"/>
      <c r="H5" s="13"/>
      <c r="I5" s="147" t="s">
        <v>118</v>
      </c>
      <c r="J5" s="147"/>
      <c r="K5" s="147"/>
      <c r="L5" s="2"/>
      <c r="M5" s="146" t="s">
        <v>95</v>
      </c>
      <c r="N5" s="146"/>
      <c r="O5" s="146"/>
    </row>
    <row r="6" spans="1:15" ht="21.75" customHeight="1">
      <c r="A6" s="2"/>
      <c r="G6" s="115" t="s">
        <v>8</v>
      </c>
      <c r="H6" s="1"/>
      <c r="I6" s="14" t="s">
        <v>178</v>
      </c>
      <c r="J6" s="1"/>
      <c r="K6" s="14">
        <v>2021</v>
      </c>
      <c r="L6" s="15"/>
      <c r="M6" s="14" t="s">
        <v>178</v>
      </c>
      <c r="N6" s="16"/>
      <c r="O6" s="14">
        <v>2021</v>
      </c>
    </row>
    <row r="7" spans="1:15" ht="21.75" customHeight="1">
      <c r="A7" s="6" t="s">
        <v>13</v>
      </c>
      <c r="G7" s="1"/>
      <c r="H7" s="1"/>
      <c r="I7" s="1"/>
      <c r="J7" s="1"/>
      <c r="K7" s="1"/>
      <c r="M7" s="79"/>
      <c r="O7" s="79"/>
    </row>
    <row r="8" spans="1:17" ht="21.75" customHeight="1">
      <c r="A8" s="6" t="s">
        <v>14</v>
      </c>
      <c r="E8" s="21"/>
      <c r="F8" s="21"/>
      <c r="L8" s="21"/>
      <c r="M8" s="21"/>
      <c r="N8" s="21"/>
      <c r="O8" s="21"/>
      <c r="P8" s="21"/>
      <c r="Q8" s="21"/>
    </row>
    <row r="9" spans="1:16" ht="21.75" customHeight="1">
      <c r="A9" s="2" t="s">
        <v>31</v>
      </c>
      <c r="E9" s="21"/>
      <c r="F9" s="21"/>
      <c r="G9" s="30">
        <v>7</v>
      </c>
      <c r="H9" s="30"/>
      <c r="I9" s="22">
        <v>467703921</v>
      </c>
      <c r="K9" s="22">
        <v>70642985</v>
      </c>
      <c r="L9" s="19"/>
      <c r="M9" s="22">
        <v>456942355</v>
      </c>
      <c r="N9" s="21"/>
      <c r="O9" s="22">
        <v>61683109</v>
      </c>
      <c r="P9" s="80"/>
    </row>
    <row r="10" spans="1:16" ht="21.75" customHeight="1">
      <c r="A10" s="2" t="s">
        <v>43</v>
      </c>
      <c r="E10" s="21"/>
      <c r="F10" s="21"/>
      <c r="G10" s="30">
        <v>8</v>
      </c>
      <c r="H10" s="30"/>
      <c r="I10" s="22">
        <v>7773491</v>
      </c>
      <c r="K10" s="22">
        <v>3784679</v>
      </c>
      <c r="L10" s="19"/>
      <c r="M10" s="22">
        <v>6734168</v>
      </c>
      <c r="N10" s="21"/>
      <c r="O10" s="22">
        <v>2421992</v>
      </c>
      <c r="P10" s="80"/>
    </row>
    <row r="11" spans="1:16" ht="21.75" customHeight="1">
      <c r="A11" s="112" t="s">
        <v>165</v>
      </c>
      <c r="E11" s="21"/>
      <c r="F11" s="21"/>
      <c r="G11" s="30">
        <v>9</v>
      </c>
      <c r="H11" s="30"/>
      <c r="I11" s="22">
        <v>19395952</v>
      </c>
      <c r="K11" s="22">
        <v>26345589</v>
      </c>
      <c r="L11" s="19"/>
      <c r="M11" s="22">
        <v>0</v>
      </c>
      <c r="N11" s="21"/>
      <c r="O11" s="22">
        <v>0</v>
      </c>
      <c r="P11" s="80"/>
    </row>
    <row r="12" spans="1:15" s="37" customFormat="1" ht="21.75" customHeight="1">
      <c r="A12" s="37" t="s">
        <v>72</v>
      </c>
      <c r="E12" s="21"/>
      <c r="F12" s="21"/>
      <c r="G12" s="30">
        <v>10</v>
      </c>
      <c r="H12" s="30"/>
      <c r="I12" s="22">
        <v>224730075</v>
      </c>
      <c r="J12" s="119"/>
      <c r="K12" s="22">
        <v>454078310</v>
      </c>
      <c r="L12" s="119"/>
      <c r="M12" s="22">
        <v>224730075</v>
      </c>
      <c r="N12" s="21"/>
      <c r="O12" s="22">
        <v>454078310</v>
      </c>
    </row>
    <row r="13" spans="1:16" ht="21.75" customHeight="1">
      <c r="A13" s="2" t="s">
        <v>46</v>
      </c>
      <c r="E13" s="21"/>
      <c r="F13" s="21"/>
      <c r="G13" s="30">
        <v>11</v>
      </c>
      <c r="H13" s="30"/>
      <c r="I13" s="22">
        <v>464549637</v>
      </c>
      <c r="J13" s="119"/>
      <c r="K13" s="22">
        <v>696967880</v>
      </c>
      <c r="L13" s="119"/>
      <c r="M13" s="22">
        <v>464549637</v>
      </c>
      <c r="N13" s="21"/>
      <c r="O13" s="22">
        <v>696967880</v>
      </c>
      <c r="P13" s="80"/>
    </row>
    <row r="14" spans="1:16" ht="21.75" customHeight="1">
      <c r="A14" s="2" t="s">
        <v>41</v>
      </c>
      <c r="E14" s="21"/>
      <c r="F14" s="21"/>
      <c r="G14" s="30">
        <v>12</v>
      </c>
      <c r="H14" s="30"/>
      <c r="I14" s="22">
        <v>35982295</v>
      </c>
      <c r="J14" s="119"/>
      <c r="K14" s="22">
        <v>48228961</v>
      </c>
      <c r="L14" s="119"/>
      <c r="M14" s="22">
        <v>35982295</v>
      </c>
      <c r="N14" s="21"/>
      <c r="O14" s="22">
        <v>48228961</v>
      </c>
      <c r="P14" s="80"/>
    </row>
    <row r="15" spans="1:16" ht="21.75" customHeight="1">
      <c r="A15" s="2" t="s">
        <v>65</v>
      </c>
      <c r="E15" s="21"/>
      <c r="F15" s="21"/>
      <c r="G15" s="30">
        <v>13</v>
      </c>
      <c r="H15" s="30"/>
      <c r="I15" s="22">
        <v>14820344</v>
      </c>
      <c r="J15" s="119"/>
      <c r="K15" s="22">
        <v>46937111</v>
      </c>
      <c r="L15" s="119"/>
      <c r="M15" s="22">
        <v>14820344</v>
      </c>
      <c r="N15" s="21"/>
      <c r="O15" s="22">
        <v>46937111</v>
      </c>
      <c r="P15" s="80"/>
    </row>
    <row r="16" spans="1:16" ht="21.75" customHeight="1">
      <c r="A16" s="2" t="s">
        <v>9</v>
      </c>
      <c r="E16" s="21"/>
      <c r="F16" s="21"/>
      <c r="G16" s="30"/>
      <c r="H16" s="30"/>
      <c r="I16" s="134">
        <v>7339911</v>
      </c>
      <c r="J16" s="135"/>
      <c r="K16" s="134">
        <v>3272802</v>
      </c>
      <c r="L16" s="135"/>
      <c r="M16" s="134">
        <v>5918233</v>
      </c>
      <c r="N16" s="136"/>
      <c r="O16" s="134">
        <v>2877644</v>
      </c>
      <c r="P16" s="20"/>
    </row>
    <row r="17" spans="1:16" ht="21.75" customHeight="1">
      <c r="A17" s="6" t="s">
        <v>15</v>
      </c>
      <c r="E17" s="21"/>
      <c r="F17" s="21"/>
      <c r="I17" s="96">
        <f>SUM(I9:I16)</f>
        <v>1242295626</v>
      </c>
      <c r="K17" s="96">
        <f>SUM(K9:K16)</f>
        <v>1350258317</v>
      </c>
      <c r="L17" s="19"/>
      <c r="M17" s="96">
        <f>SUM(M9:M16)</f>
        <v>1209677107</v>
      </c>
      <c r="N17" s="23"/>
      <c r="O17" s="96">
        <f>SUM(O9:O16)</f>
        <v>1313195007</v>
      </c>
      <c r="P17" s="20"/>
    </row>
    <row r="18" spans="1:16" ht="21.75" customHeight="1">
      <c r="A18" s="6" t="s">
        <v>16</v>
      </c>
      <c r="E18" s="21"/>
      <c r="F18" s="21"/>
      <c r="I18" s="95"/>
      <c r="K18" s="95"/>
      <c r="L18" s="19"/>
      <c r="M18" s="95"/>
      <c r="N18" s="23"/>
      <c r="O18" s="95"/>
      <c r="P18" s="20"/>
    </row>
    <row r="19" spans="1:16" ht="21.75" customHeight="1">
      <c r="A19" s="2" t="s">
        <v>42</v>
      </c>
      <c r="E19" s="21"/>
      <c r="F19" s="21"/>
      <c r="G19" s="19" t="s">
        <v>162</v>
      </c>
      <c r="I19" s="22">
        <v>54872894</v>
      </c>
      <c r="K19" s="22">
        <v>58344053</v>
      </c>
      <c r="L19" s="19"/>
      <c r="M19" s="22">
        <v>54872894</v>
      </c>
      <c r="N19" s="21"/>
      <c r="O19" s="22">
        <v>58344053</v>
      </c>
      <c r="P19" s="20"/>
    </row>
    <row r="20" spans="1:16" ht="21.75" customHeight="1">
      <c r="A20" s="57" t="s">
        <v>91</v>
      </c>
      <c r="E20" s="21"/>
      <c r="F20" s="21"/>
      <c r="G20" s="19" t="s">
        <v>204</v>
      </c>
      <c r="I20" s="134">
        <v>437698549</v>
      </c>
      <c r="J20" s="137"/>
      <c r="K20" s="134">
        <v>474743340</v>
      </c>
      <c r="L20" s="137"/>
      <c r="M20" s="134">
        <v>437698549</v>
      </c>
      <c r="N20" s="21"/>
      <c r="O20" s="22">
        <v>474743340</v>
      </c>
      <c r="P20" s="20"/>
    </row>
    <row r="21" spans="1:16" ht="21.75" customHeight="1">
      <c r="A21" s="2" t="s">
        <v>80</v>
      </c>
      <c r="E21" s="21"/>
      <c r="F21" s="21"/>
      <c r="G21" s="30">
        <v>11</v>
      </c>
      <c r="H21" s="30"/>
      <c r="I21" s="22">
        <v>72578352</v>
      </c>
      <c r="J21" s="119"/>
      <c r="K21" s="22">
        <v>63952971</v>
      </c>
      <c r="L21" s="119"/>
      <c r="M21" s="22">
        <v>72578352</v>
      </c>
      <c r="N21" s="21"/>
      <c r="O21" s="22">
        <v>63952971</v>
      </c>
      <c r="P21" s="20"/>
    </row>
    <row r="22" spans="1:16" ht="21.75" customHeight="1">
      <c r="A22" s="2" t="s">
        <v>38</v>
      </c>
      <c r="E22" s="21"/>
      <c r="F22" s="21"/>
      <c r="I22" s="116"/>
      <c r="J22" s="119"/>
      <c r="K22" s="116"/>
      <c r="L22" s="119"/>
      <c r="M22" s="116"/>
      <c r="N22" s="21"/>
      <c r="O22" s="116"/>
      <c r="P22" s="20"/>
    </row>
    <row r="23" spans="1:16" ht="21.75" customHeight="1">
      <c r="A23" s="2"/>
      <c r="B23" s="57" t="s">
        <v>10</v>
      </c>
      <c r="E23" s="21"/>
      <c r="F23" s="21"/>
      <c r="G23" s="30">
        <v>12</v>
      </c>
      <c r="H23" s="30"/>
      <c r="I23" s="22">
        <v>10588752</v>
      </c>
      <c r="J23" s="119"/>
      <c r="K23" s="22">
        <v>31780514</v>
      </c>
      <c r="L23" s="119"/>
      <c r="M23" s="22">
        <v>10588752</v>
      </c>
      <c r="N23" s="21"/>
      <c r="O23" s="22">
        <v>31780514</v>
      </c>
      <c r="P23" s="20"/>
    </row>
    <row r="24" spans="1:16" ht="21.75" customHeight="1">
      <c r="A24" s="2" t="s">
        <v>11</v>
      </c>
      <c r="E24" s="21"/>
      <c r="F24" s="21"/>
      <c r="I24" s="95"/>
      <c r="J24" s="119"/>
      <c r="K24" s="95"/>
      <c r="L24" s="119"/>
      <c r="M24" s="95"/>
      <c r="N24" s="21"/>
      <c r="O24" s="95"/>
      <c r="P24" s="20"/>
    </row>
    <row r="25" spans="1:16" ht="21.75" customHeight="1">
      <c r="A25" s="2"/>
      <c r="B25" s="57" t="s">
        <v>10</v>
      </c>
      <c r="E25" s="21"/>
      <c r="F25" s="21"/>
      <c r="G25" s="30">
        <v>13</v>
      </c>
      <c r="H25" s="30"/>
      <c r="I25" s="22">
        <v>3668111</v>
      </c>
      <c r="J25" s="119"/>
      <c r="K25" s="22">
        <v>2577099</v>
      </c>
      <c r="L25" s="119"/>
      <c r="M25" s="22">
        <v>3668111</v>
      </c>
      <c r="N25" s="21"/>
      <c r="O25" s="22">
        <v>2577099</v>
      </c>
      <c r="P25" s="20"/>
    </row>
    <row r="26" spans="1:16" ht="21.75" customHeight="1">
      <c r="A26" s="2" t="s">
        <v>130</v>
      </c>
      <c r="B26" s="57"/>
      <c r="E26" s="21"/>
      <c r="F26" s="21"/>
      <c r="G26" s="30">
        <v>16</v>
      </c>
      <c r="H26" s="30"/>
      <c r="I26" s="22">
        <v>0</v>
      </c>
      <c r="J26" s="119"/>
      <c r="K26" s="22">
        <v>0</v>
      </c>
      <c r="L26" s="119"/>
      <c r="M26" s="22">
        <v>19999970</v>
      </c>
      <c r="N26" s="21"/>
      <c r="O26" s="22">
        <v>19999970</v>
      </c>
      <c r="P26" s="20"/>
    </row>
    <row r="27" spans="1:16" ht="21.75" customHeight="1">
      <c r="A27" s="2" t="s">
        <v>83</v>
      </c>
      <c r="E27" s="21"/>
      <c r="F27" s="21"/>
      <c r="G27" s="30"/>
      <c r="H27" s="30"/>
      <c r="I27" s="22">
        <v>6332657</v>
      </c>
      <c r="J27" s="119"/>
      <c r="K27" s="22">
        <v>3503065</v>
      </c>
      <c r="L27" s="119"/>
      <c r="M27" s="22">
        <v>6332657</v>
      </c>
      <c r="N27" s="21"/>
      <c r="O27" s="22">
        <v>3503065</v>
      </c>
      <c r="P27" s="80"/>
    </row>
    <row r="28" spans="1:16" ht="21.75" customHeight="1">
      <c r="A28" s="2" t="s">
        <v>44</v>
      </c>
      <c r="E28" s="21"/>
      <c r="F28" s="21"/>
      <c r="G28" s="30">
        <v>17</v>
      </c>
      <c r="H28" s="30"/>
      <c r="I28" s="22">
        <v>9228730</v>
      </c>
      <c r="J28" s="119"/>
      <c r="K28" s="22">
        <v>7791360</v>
      </c>
      <c r="L28" s="119"/>
      <c r="M28" s="22">
        <v>9013631</v>
      </c>
      <c r="N28" s="21"/>
      <c r="O28" s="22">
        <v>7450371</v>
      </c>
      <c r="P28" s="20"/>
    </row>
    <row r="29" spans="1:16" ht="21.75" customHeight="1">
      <c r="A29" s="112" t="s">
        <v>125</v>
      </c>
      <c r="E29" s="21"/>
      <c r="F29" s="21"/>
      <c r="G29" s="30">
        <v>18</v>
      </c>
      <c r="H29" s="30"/>
      <c r="I29" s="22">
        <v>7760256</v>
      </c>
      <c r="J29" s="119"/>
      <c r="K29" s="22">
        <v>16443450</v>
      </c>
      <c r="L29" s="119"/>
      <c r="M29" s="22">
        <v>6596453</v>
      </c>
      <c r="N29" s="21"/>
      <c r="O29" s="22">
        <v>14770831</v>
      </c>
      <c r="P29" s="20"/>
    </row>
    <row r="30" spans="1:16" ht="21.75" customHeight="1">
      <c r="A30" s="2" t="s">
        <v>45</v>
      </c>
      <c r="E30" s="21"/>
      <c r="F30" s="21"/>
      <c r="G30" s="30">
        <v>19</v>
      </c>
      <c r="H30" s="30"/>
      <c r="I30" s="22">
        <v>38119205</v>
      </c>
      <c r="J30" s="119"/>
      <c r="K30" s="22">
        <v>38849104</v>
      </c>
      <c r="L30" s="119"/>
      <c r="M30" s="22">
        <v>31976621</v>
      </c>
      <c r="N30" s="21"/>
      <c r="O30" s="22">
        <v>32090172</v>
      </c>
      <c r="P30" s="20"/>
    </row>
    <row r="31" spans="1:16" ht="21.75" customHeight="1">
      <c r="A31" s="2" t="s">
        <v>66</v>
      </c>
      <c r="E31" s="21"/>
      <c r="F31" s="21"/>
      <c r="G31" s="30">
        <v>20.1</v>
      </c>
      <c r="H31" s="30"/>
      <c r="I31" s="134">
        <v>134314830</v>
      </c>
      <c r="J31" s="135"/>
      <c r="K31" s="134">
        <v>108878506</v>
      </c>
      <c r="L31" s="135"/>
      <c r="M31" s="134">
        <v>129935023</v>
      </c>
      <c r="N31" s="21"/>
      <c r="O31" s="22">
        <v>106860201</v>
      </c>
      <c r="P31" s="20"/>
    </row>
    <row r="32" spans="1:16" ht="21.75" customHeight="1">
      <c r="A32" s="6" t="s">
        <v>17</v>
      </c>
      <c r="E32" s="21"/>
      <c r="F32" s="21"/>
      <c r="I32" s="96">
        <f>SUM(I19:I31)</f>
        <v>775162336</v>
      </c>
      <c r="K32" s="96">
        <f>SUM(K19:K31)</f>
        <v>806863462</v>
      </c>
      <c r="L32" s="19"/>
      <c r="M32" s="96">
        <f>SUM(M19:M31)</f>
        <v>783261013</v>
      </c>
      <c r="N32" s="23"/>
      <c r="O32" s="96">
        <f>SUM(O19:O31)</f>
        <v>816072587</v>
      </c>
      <c r="P32" s="20"/>
    </row>
    <row r="33" spans="1:16" ht="21.75" customHeight="1" thickBot="1">
      <c r="A33" s="6" t="s">
        <v>18</v>
      </c>
      <c r="E33" s="21"/>
      <c r="F33" s="21"/>
      <c r="I33" s="97">
        <f>I17+I32</f>
        <v>2017457962</v>
      </c>
      <c r="K33" s="97">
        <f>K17+K32</f>
        <v>2157121779</v>
      </c>
      <c r="L33" s="19"/>
      <c r="M33" s="97">
        <f>M17+M32</f>
        <v>1992938120</v>
      </c>
      <c r="N33" s="23"/>
      <c r="O33" s="97">
        <f>O17+O32</f>
        <v>2129267594</v>
      </c>
      <c r="P33" s="81"/>
    </row>
    <row r="34" ht="21.75" customHeight="1" thickTop="1">
      <c r="A34" s="2"/>
    </row>
    <row r="35" spans="1:6" ht="21.75" customHeight="1">
      <c r="A35" s="2" t="s">
        <v>7</v>
      </c>
      <c r="F35" s="2"/>
    </row>
    <row r="36" spans="1:6" ht="21.75" customHeight="1">
      <c r="A36" s="6" t="s">
        <v>129</v>
      </c>
      <c r="B36" s="7"/>
      <c r="C36" s="7"/>
      <c r="D36" s="7"/>
      <c r="E36" s="7"/>
      <c r="F36" s="8"/>
    </row>
    <row r="37" spans="1:15" ht="21.75" customHeight="1">
      <c r="A37" s="6" t="s">
        <v>131</v>
      </c>
      <c r="B37" s="76"/>
      <c r="C37" s="76"/>
      <c r="D37" s="76"/>
      <c r="E37" s="76"/>
      <c r="F37" s="76"/>
      <c r="G37" s="77"/>
      <c r="H37" s="77"/>
      <c r="I37" s="77"/>
      <c r="J37" s="77"/>
      <c r="K37" s="77"/>
      <c r="L37" s="76"/>
      <c r="N37" s="76"/>
      <c r="O37" s="76"/>
    </row>
    <row r="38" spans="1:15" ht="21.75" customHeight="1">
      <c r="A38" s="6" t="s">
        <v>177</v>
      </c>
      <c r="B38" s="76"/>
      <c r="C38" s="76"/>
      <c r="D38" s="76"/>
      <c r="E38" s="76"/>
      <c r="F38" s="76"/>
      <c r="G38" s="77"/>
      <c r="H38" s="77"/>
      <c r="I38" s="77"/>
      <c r="J38" s="77"/>
      <c r="K38" s="77"/>
      <c r="L38" s="76"/>
      <c r="M38" s="76"/>
      <c r="N38" s="76"/>
      <c r="O38" s="76"/>
    </row>
    <row r="39" spans="1:15" ht="21.75" customHeight="1">
      <c r="A39" s="2"/>
      <c r="B39" s="12"/>
      <c r="C39" s="12"/>
      <c r="D39" s="12"/>
      <c r="E39" s="12"/>
      <c r="F39" s="12"/>
      <c r="G39" s="13"/>
      <c r="H39" s="13"/>
      <c r="I39" s="13"/>
      <c r="J39" s="13"/>
      <c r="K39" s="13"/>
      <c r="L39" s="12"/>
      <c r="M39" s="3"/>
      <c r="N39" s="78"/>
      <c r="O39" s="3" t="s">
        <v>12</v>
      </c>
    </row>
    <row r="40" spans="1:15" ht="21.75" customHeight="1">
      <c r="A40" s="2"/>
      <c r="B40" s="12"/>
      <c r="C40" s="12"/>
      <c r="D40" s="12"/>
      <c r="E40" s="12"/>
      <c r="F40" s="12"/>
      <c r="G40" s="13"/>
      <c r="H40" s="13"/>
      <c r="I40" s="147" t="s">
        <v>118</v>
      </c>
      <c r="J40" s="147"/>
      <c r="K40" s="147"/>
      <c r="L40" s="2"/>
      <c r="M40" s="146" t="s">
        <v>95</v>
      </c>
      <c r="N40" s="146"/>
      <c r="O40" s="146"/>
    </row>
    <row r="41" spans="1:15" ht="21.75" customHeight="1">
      <c r="A41" s="2"/>
      <c r="G41" s="115" t="s">
        <v>8</v>
      </c>
      <c r="H41" s="1"/>
      <c r="I41" s="14" t="s">
        <v>178</v>
      </c>
      <c r="J41" s="1"/>
      <c r="K41" s="14">
        <v>2021</v>
      </c>
      <c r="L41" s="15"/>
      <c r="M41" s="14" t="s">
        <v>178</v>
      </c>
      <c r="N41" s="16"/>
      <c r="O41" s="14">
        <v>2021</v>
      </c>
    </row>
    <row r="42" spans="1:15" ht="21.75" customHeight="1">
      <c r="A42" s="6" t="s">
        <v>19</v>
      </c>
      <c r="D42" s="82"/>
      <c r="E42" s="82"/>
      <c r="F42" s="82"/>
      <c r="L42" s="82"/>
      <c r="M42" s="82"/>
      <c r="N42" s="82"/>
      <c r="O42" s="82"/>
    </row>
    <row r="43" spans="1:3" ht="21.75" customHeight="1">
      <c r="A43" s="6" t="s">
        <v>20</v>
      </c>
      <c r="C43" s="6"/>
    </row>
    <row r="44" spans="1:15" ht="21.75" customHeight="1">
      <c r="A44" s="2" t="s">
        <v>198</v>
      </c>
      <c r="C44" s="6"/>
      <c r="G44" s="137" t="s">
        <v>47</v>
      </c>
      <c r="I44" s="22">
        <v>50000000</v>
      </c>
      <c r="K44" s="22">
        <v>320000000</v>
      </c>
      <c r="L44" s="19"/>
      <c r="M44" s="22">
        <v>50000000</v>
      </c>
      <c r="N44" s="21"/>
      <c r="O44" s="22">
        <v>320000000</v>
      </c>
    </row>
    <row r="45" spans="1:15" ht="21.75" customHeight="1">
      <c r="A45" s="2" t="s">
        <v>86</v>
      </c>
      <c r="G45" s="137"/>
      <c r="I45" s="22">
        <v>3792364</v>
      </c>
      <c r="K45" s="22">
        <v>9162732</v>
      </c>
      <c r="L45" s="19"/>
      <c r="M45" s="22">
        <v>1080883</v>
      </c>
      <c r="N45" s="21"/>
      <c r="O45" s="22">
        <v>2639947</v>
      </c>
    </row>
    <row r="46" spans="1:15" ht="21.75" customHeight="1">
      <c r="A46" s="2" t="s">
        <v>117</v>
      </c>
      <c r="G46" s="137" t="s">
        <v>203</v>
      </c>
      <c r="I46" s="22">
        <v>0</v>
      </c>
      <c r="K46" s="22">
        <v>0</v>
      </c>
      <c r="L46" s="19"/>
      <c r="M46" s="22">
        <v>0</v>
      </c>
      <c r="N46" s="21"/>
      <c r="O46" s="22">
        <v>13000000</v>
      </c>
    </row>
    <row r="47" spans="1:15" ht="21.75" customHeight="1">
      <c r="A47" s="2" t="s">
        <v>81</v>
      </c>
      <c r="G47" s="137" t="s">
        <v>70</v>
      </c>
      <c r="I47" s="22">
        <v>393206340</v>
      </c>
      <c r="K47" s="22">
        <v>391398797</v>
      </c>
      <c r="L47" s="19"/>
      <c r="M47" s="22">
        <v>393206340</v>
      </c>
      <c r="N47" s="21"/>
      <c r="O47" s="22">
        <v>391398797</v>
      </c>
    </row>
    <row r="48" spans="1:16" ht="21.75" customHeight="1">
      <c r="A48" s="2" t="s">
        <v>132</v>
      </c>
      <c r="G48" s="137" t="s">
        <v>201</v>
      </c>
      <c r="I48" s="22">
        <v>3616930</v>
      </c>
      <c r="K48" s="22">
        <v>3717358</v>
      </c>
      <c r="L48" s="19"/>
      <c r="M48" s="22">
        <v>3014104</v>
      </c>
      <c r="N48" s="21"/>
      <c r="O48" s="22">
        <v>3169408</v>
      </c>
      <c r="P48" s="80"/>
    </row>
    <row r="49" spans="1:16" ht="21.75" customHeight="1">
      <c r="A49" s="2" t="s">
        <v>67</v>
      </c>
      <c r="D49" s="21"/>
      <c r="F49" s="21"/>
      <c r="G49" s="137"/>
      <c r="I49" s="22">
        <v>772028</v>
      </c>
      <c r="K49" s="22">
        <v>8571949</v>
      </c>
      <c r="L49" s="19"/>
      <c r="M49" s="22">
        <v>0</v>
      </c>
      <c r="N49" s="21"/>
      <c r="O49" s="22">
        <v>6309392</v>
      </c>
      <c r="P49" s="80"/>
    </row>
    <row r="50" spans="1:16" ht="21.75" customHeight="1">
      <c r="A50" s="2" t="s">
        <v>148</v>
      </c>
      <c r="D50" s="21"/>
      <c r="F50" s="21"/>
      <c r="G50" s="19">
        <v>23</v>
      </c>
      <c r="H50" s="30"/>
      <c r="I50" s="22">
        <v>38562329</v>
      </c>
      <c r="J50" s="119"/>
      <c r="K50" s="22">
        <v>62071821</v>
      </c>
      <c r="L50" s="119"/>
      <c r="M50" s="22">
        <v>38310004</v>
      </c>
      <c r="N50" s="21"/>
      <c r="O50" s="22">
        <v>61833605</v>
      </c>
      <c r="P50" s="80"/>
    </row>
    <row r="51" spans="1:16" ht="21.75" customHeight="1">
      <c r="A51" s="2" t="s">
        <v>0</v>
      </c>
      <c r="E51" s="21"/>
      <c r="F51" s="21"/>
      <c r="H51" s="30"/>
      <c r="I51" s="22">
        <v>16782223</v>
      </c>
      <c r="J51" s="119"/>
      <c r="K51" s="22">
        <v>18091270</v>
      </c>
      <c r="L51" s="119"/>
      <c r="M51" s="22">
        <v>14670214</v>
      </c>
      <c r="N51" s="21"/>
      <c r="O51" s="22">
        <v>15844479</v>
      </c>
      <c r="P51" s="80"/>
    </row>
    <row r="52" spans="1:16" ht="21.75" customHeight="1">
      <c r="A52" s="6" t="s">
        <v>21</v>
      </c>
      <c r="E52" s="21"/>
      <c r="F52" s="21"/>
      <c r="I52" s="113">
        <f>SUM(I44:I51)</f>
        <v>506732214</v>
      </c>
      <c r="K52" s="113">
        <f>SUM(K44:K51)</f>
        <v>813013927</v>
      </c>
      <c r="L52" s="19"/>
      <c r="M52" s="113">
        <f>SUM(M44:M51)</f>
        <v>500281545</v>
      </c>
      <c r="N52" s="23"/>
      <c r="O52" s="113">
        <f>SUM(O44:O51)</f>
        <v>814195628</v>
      </c>
      <c r="P52" s="80"/>
    </row>
    <row r="53" spans="1:16" ht="21.75" customHeight="1">
      <c r="A53" s="6" t="s">
        <v>68</v>
      </c>
      <c r="E53" s="21"/>
      <c r="F53" s="21"/>
      <c r="I53" s="56"/>
      <c r="K53" s="56"/>
      <c r="L53" s="19"/>
      <c r="M53" s="56"/>
      <c r="N53" s="23"/>
      <c r="O53" s="56"/>
      <c r="P53" s="80"/>
    </row>
    <row r="54" spans="1:16" ht="21.75" customHeight="1">
      <c r="A54" s="2" t="s">
        <v>82</v>
      </c>
      <c r="F54" s="21"/>
      <c r="G54" s="19" t="s">
        <v>70</v>
      </c>
      <c r="I54" s="22">
        <v>394088818</v>
      </c>
      <c r="K54" s="22">
        <v>390531203</v>
      </c>
      <c r="L54" s="19"/>
      <c r="M54" s="22">
        <v>394088818</v>
      </c>
      <c r="N54" s="21"/>
      <c r="O54" s="22">
        <v>390531203</v>
      </c>
      <c r="P54" s="80"/>
    </row>
    <row r="55" spans="1:16" ht="21.75" customHeight="1">
      <c r="A55" s="2" t="s">
        <v>140</v>
      </c>
      <c r="E55" s="21"/>
      <c r="F55" s="21"/>
      <c r="G55" s="19" t="s">
        <v>201</v>
      </c>
      <c r="I55" s="22">
        <v>4077539</v>
      </c>
      <c r="K55" s="22">
        <v>7380332</v>
      </c>
      <c r="L55" s="19"/>
      <c r="M55" s="22">
        <v>3385898</v>
      </c>
      <c r="N55" s="21"/>
      <c r="O55" s="22">
        <v>6136829</v>
      </c>
      <c r="P55" s="80"/>
    </row>
    <row r="56" spans="1:16" ht="21.75" customHeight="1">
      <c r="A56" s="2" t="s">
        <v>71</v>
      </c>
      <c r="E56" s="21"/>
      <c r="F56" s="21"/>
      <c r="G56" s="19" t="s">
        <v>202</v>
      </c>
      <c r="I56" s="22">
        <v>3745328</v>
      </c>
      <c r="K56" s="22">
        <v>5803652</v>
      </c>
      <c r="L56" s="19"/>
      <c r="M56" s="22">
        <v>3672925</v>
      </c>
      <c r="N56" s="21"/>
      <c r="O56" s="22">
        <v>5282069</v>
      </c>
      <c r="P56" s="80"/>
    </row>
    <row r="57" spans="1:16" ht="21.75" customHeight="1">
      <c r="A57" s="2" t="s">
        <v>133</v>
      </c>
      <c r="E57" s="21"/>
      <c r="F57" s="21"/>
      <c r="I57" s="22">
        <v>384784</v>
      </c>
      <c r="K57" s="22">
        <v>384784</v>
      </c>
      <c r="L57" s="19"/>
      <c r="M57" s="22">
        <v>319516</v>
      </c>
      <c r="N57" s="21"/>
      <c r="O57" s="22">
        <v>319516</v>
      </c>
      <c r="P57" s="80"/>
    </row>
    <row r="58" spans="1:16" ht="21.75" customHeight="1">
      <c r="A58" s="2" t="s">
        <v>149</v>
      </c>
      <c r="E58" s="21"/>
      <c r="F58" s="21"/>
      <c r="G58" s="19" t="s">
        <v>222</v>
      </c>
      <c r="I58" s="22">
        <v>0</v>
      </c>
      <c r="K58" s="22">
        <v>410000</v>
      </c>
      <c r="L58" s="19"/>
      <c r="M58" s="22">
        <v>0</v>
      </c>
      <c r="N58" s="21"/>
      <c r="O58" s="22">
        <v>410000</v>
      </c>
      <c r="P58" s="80"/>
    </row>
    <row r="59" spans="1:16" ht="21.75" customHeight="1">
      <c r="A59" s="6" t="s">
        <v>33</v>
      </c>
      <c r="E59" s="21"/>
      <c r="F59" s="21"/>
      <c r="I59" s="113">
        <f>SUM(I54:I58)</f>
        <v>402296469</v>
      </c>
      <c r="K59" s="113">
        <f>SUM(K54:K58)</f>
        <v>404509971</v>
      </c>
      <c r="L59" s="19"/>
      <c r="M59" s="113">
        <f>SUM(M54:M58)</f>
        <v>401467157</v>
      </c>
      <c r="N59" s="23"/>
      <c r="O59" s="113">
        <f>SUM(O54:O58)</f>
        <v>402679617</v>
      </c>
      <c r="P59" s="80"/>
    </row>
    <row r="60" spans="1:16" ht="21.75" customHeight="1">
      <c r="A60" s="6" t="s">
        <v>22</v>
      </c>
      <c r="E60" s="21"/>
      <c r="F60" s="21"/>
      <c r="I60" s="113">
        <f>I52+I59</f>
        <v>909028683</v>
      </c>
      <c r="K60" s="113">
        <f>K52+K59</f>
        <v>1217523898</v>
      </c>
      <c r="L60" s="19"/>
      <c r="M60" s="113">
        <f>M52+M59</f>
        <v>901748702</v>
      </c>
      <c r="N60" s="23"/>
      <c r="O60" s="113">
        <f>O52+O59</f>
        <v>1216875245</v>
      </c>
      <c r="P60" s="80"/>
    </row>
    <row r="61" spans="1:15" ht="21.75" customHeight="1">
      <c r="A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21.75" customHeight="1">
      <c r="A62" s="2" t="s">
        <v>7</v>
      </c>
      <c r="F62" s="2"/>
      <c r="G62" s="33"/>
      <c r="H62" s="33"/>
      <c r="I62" s="33"/>
      <c r="J62" s="33"/>
      <c r="K62" s="33"/>
      <c r="L62" s="2"/>
      <c r="N62" s="2"/>
      <c r="O62" s="2"/>
    </row>
    <row r="63" spans="1:15" ht="21.75" customHeight="1">
      <c r="A63" s="6" t="s">
        <v>129</v>
      </c>
      <c r="B63" s="7"/>
      <c r="C63" s="7"/>
      <c r="D63" s="7"/>
      <c r="E63" s="7"/>
      <c r="F63" s="8"/>
      <c r="G63" s="9"/>
      <c r="H63" s="9"/>
      <c r="I63" s="9"/>
      <c r="J63" s="9"/>
      <c r="K63" s="9"/>
      <c r="L63" s="8"/>
      <c r="M63" s="10"/>
      <c r="N63" s="8"/>
      <c r="O63" s="10"/>
    </row>
    <row r="64" spans="1:15" ht="21.75" customHeight="1">
      <c r="A64" s="6" t="s">
        <v>131</v>
      </c>
      <c r="B64" s="76"/>
      <c r="C64" s="76"/>
      <c r="D64" s="76"/>
      <c r="E64" s="76"/>
      <c r="F64" s="76"/>
      <c r="G64" s="77"/>
      <c r="H64" s="77"/>
      <c r="I64" s="77"/>
      <c r="J64" s="77"/>
      <c r="K64" s="77"/>
      <c r="L64" s="76"/>
      <c r="M64" s="76"/>
      <c r="N64" s="76"/>
      <c r="O64" s="76"/>
    </row>
    <row r="65" spans="1:15" ht="21.75" customHeight="1">
      <c r="A65" s="6" t="s">
        <v>177</v>
      </c>
      <c r="B65" s="76"/>
      <c r="C65" s="76"/>
      <c r="D65" s="76"/>
      <c r="E65" s="76"/>
      <c r="F65" s="76"/>
      <c r="G65" s="77"/>
      <c r="H65" s="77"/>
      <c r="I65" s="77"/>
      <c r="J65" s="77"/>
      <c r="K65" s="77"/>
      <c r="L65" s="76"/>
      <c r="M65" s="76"/>
      <c r="N65" s="76"/>
      <c r="O65" s="76"/>
    </row>
    <row r="66" spans="1:15" ht="21.75" customHeight="1">
      <c r="A66" s="2"/>
      <c r="B66" s="12"/>
      <c r="C66" s="12"/>
      <c r="D66" s="12"/>
      <c r="E66" s="12"/>
      <c r="F66" s="12"/>
      <c r="G66" s="13"/>
      <c r="H66" s="13"/>
      <c r="I66" s="13"/>
      <c r="J66" s="13"/>
      <c r="K66" s="13"/>
      <c r="L66" s="12"/>
      <c r="M66" s="3"/>
      <c r="N66" s="78"/>
      <c r="O66" s="3" t="s">
        <v>12</v>
      </c>
    </row>
    <row r="67" spans="1:15" ht="21.75" customHeight="1">
      <c r="A67" s="2"/>
      <c r="B67" s="12"/>
      <c r="C67" s="12"/>
      <c r="D67" s="12"/>
      <c r="E67" s="12"/>
      <c r="F67" s="12"/>
      <c r="G67" s="13"/>
      <c r="H67" s="13"/>
      <c r="I67" s="147" t="s">
        <v>118</v>
      </c>
      <c r="J67" s="147"/>
      <c r="K67" s="147"/>
      <c r="L67" s="2"/>
      <c r="M67" s="146" t="s">
        <v>95</v>
      </c>
      <c r="N67" s="146"/>
      <c r="O67" s="146"/>
    </row>
    <row r="68" spans="1:15" ht="21.75" customHeight="1">
      <c r="A68" s="2"/>
      <c r="G68" s="115" t="s">
        <v>8</v>
      </c>
      <c r="H68" s="1"/>
      <c r="I68" s="14" t="s">
        <v>178</v>
      </c>
      <c r="J68" s="1"/>
      <c r="K68" s="14">
        <v>2021</v>
      </c>
      <c r="L68" s="15"/>
      <c r="M68" s="14" t="s">
        <v>178</v>
      </c>
      <c r="N68" s="16"/>
      <c r="O68" s="14">
        <v>2021</v>
      </c>
    </row>
    <row r="69" spans="1:15" ht="21.75" customHeight="1">
      <c r="A69" s="6" t="s">
        <v>23</v>
      </c>
      <c r="D69" s="82"/>
      <c r="E69" s="82"/>
      <c r="F69" s="82"/>
      <c r="L69" s="82"/>
      <c r="M69" s="82"/>
      <c r="N69" s="82"/>
      <c r="O69" s="82"/>
    </row>
    <row r="70" spans="1:16" ht="21.75" customHeight="1">
      <c r="A70" s="6" t="s">
        <v>24</v>
      </c>
      <c r="E70" s="21"/>
      <c r="F70" s="21"/>
      <c r="L70" s="23"/>
      <c r="M70" s="51"/>
      <c r="N70" s="23"/>
      <c r="O70" s="51"/>
      <c r="P70" s="80"/>
    </row>
    <row r="71" spans="1:16" ht="21.75" customHeight="1">
      <c r="A71" s="2" t="s">
        <v>3</v>
      </c>
      <c r="E71" s="21"/>
      <c r="F71" s="21"/>
      <c r="L71" s="23"/>
      <c r="M71" s="51"/>
      <c r="N71" s="23"/>
      <c r="O71" s="51"/>
      <c r="P71" s="80"/>
    </row>
    <row r="72" spans="1:16" ht="21.75" customHeight="1">
      <c r="A72" s="2"/>
      <c r="B72" s="2" t="s">
        <v>84</v>
      </c>
      <c r="E72" s="21"/>
      <c r="F72" s="21"/>
      <c r="L72" s="23"/>
      <c r="M72" s="51"/>
      <c r="N72" s="23"/>
      <c r="O72" s="51"/>
      <c r="P72" s="80"/>
    </row>
    <row r="73" spans="1:16" ht="21.75" customHeight="1">
      <c r="A73" s="2"/>
      <c r="C73" s="83" t="s">
        <v>183</v>
      </c>
      <c r="E73" s="21"/>
      <c r="F73" s="21"/>
      <c r="L73" s="23"/>
      <c r="M73" s="51"/>
      <c r="N73" s="23"/>
      <c r="O73" s="51"/>
      <c r="P73" s="80"/>
    </row>
    <row r="74" spans="1:16" ht="21.75" customHeight="1" thickBot="1">
      <c r="A74" s="2"/>
      <c r="C74" s="83" t="s">
        <v>199</v>
      </c>
      <c r="D74" s="83"/>
      <c r="E74" s="21"/>
      <c r="F74" s="21"/>
      <c r="G74" s="137" t="s">
        <v>200</v>
      </c>
      <c r="I74" s="97">
        <v>601732935</v>
      </c>
      <c r="K74" s="97">
        <v>558357230</v>
      </c>
      <c r="L74" s="21"/>
      <c r="M74" s="97">
        <v>601732935</v>
      </c>
      <c r="N74" s="21"/>
      <c r="O74" s="97">
        <v>558357230</v>
      </c>
      <c r="P74" s="80"/>
    </row>
    <row r="75" spans="1:16" ht="21.75" customHeight="1" thickTop="1">
      <c r="A75" s="2"/>
      <c r="B75" s="2" t="s">
        <v>85</v>
      </c>
      <c r="E75" s="21"/>
      <c r="F75" s="21"/>
      <c r="G75" s="137"/>
      <c r="I75" s="25"/>
      <c r="K75" s="25"/>
      <c r="L75" s="23"/>
      <c r="M75" s="25"/>
      <c r="N75" s="23"/>
      <c r="O75" s="25"/>
      <c r="P75" s="80"/>
    </row>
    <row r="76" spans="1:16" ht="21.75" customHeight="1">
      <c r="A76" s="2"/>
      <c r="C76" s="83" t="s">
        <v>184</v>
      </c>
      <c r="E76" s="21"/>
      <c r="F76" s="21"/>
      <c r="G76" s="137"/>
      <c r="I76" s="25"/>
      <c r="K76" s="25"/>
      <c r="L76" s="23"/>
      <c r="M76" s="25"/>
      <c r="N76" s="23"/>
      <c r="O76" s="25"/>
      <c r="P76" s="80"/>
    </row>
    <row r="77" spans="1:16" ht="21.75" customHeight="1">
      <c r="A77" s="2"/>
      <c r="C77" s="83" t="s">
        <v>212</v>
      </c>
      <c r="E77" s="21"/>
      <c r="F77" s="21"/>
      <c r="G77" s="137"/>
      <c r="I77" s="26">
        <f>Conso!E27</f>
        <v>442931258</v>
      </c>
      <c r="K77" s="26">
        <f>Conso!E16</f>
        <v>221449456</v>
      </c>
      <c r="L77" s="23"/>
      <c r="M77" s="26">
        <f>SE!E24</f>
        <v>442931258</v>
      </c>
      <c r="N77" s="23"/>
      <c r="O77" s="26">
        <f>SE!E14</f>
        <v>221449456</v>
      </c>
      <c r="P77" s="80"/>
    </row>
    <row r="78" spans="1:16" ht="21.75" customHeight="1">
      <c r="A78" s="2" t="s">
        <v>69</v>
      </c>
      <c r="C78" s="83"/>
      <c r="D78" s="83"/>
      <c r="E78" s="21"/>
      <c r="F78" s="21"/>
      <c r="G78" s="137"/>
      <c r="H78" s="30"/>
      <c r="I78" s="95">
        <f>Conso!G27</f>
        <v>519409060</v>
      </c>
      <c r="J78" s="30"/>
      <c r="K78" s="95">
        <f>Conso!G16</f>
        <v>82317791</v>
      </c>
      <c r="L78" s="23"/>
      <c r="M78" s="95">
        <f>SE!G24</f>
        <v>519409060</v>
      </c>
      <c r="N78" s="23"/>
      <c r="O78" s="95">
        <f>SE!G14</f>
        <v>82317791</v>
      </c>
      <c r="P78" s="80"/>
    </row>
    <row r="79" spans="1:16" ht="21.75" customHeight="1">
      <c r="A79" s="2" t="s">
        <v>92</v>
      </c>
      <c r="C79" s="83"/>
      <c r="D79" s="83"/>
      <c r="E79" s="21"/>
      <c r="F79" s="21"/>
      <c r="G79" s="137" t="s">
        <v>116</v>
      </c>
      <c r="H79" s="30"/>
      <c r="I79" s="95">
        <f>Conso!I27</f>
        <v>0</v>
      </c>
      <c r="J79" s="30"/>
      <c r="K79" s="95">
        <f>Conso!I16</f>
        <v>392750380</v>
      </c>
      <c r="L79" s="23"/>
      <c r="M79" s="95">
        <f>SE!I24</f>
        <v>0</v>
      </c>
      <c r="N79" s="23"/>
      <c r="O79" s="95">
        <f>SE!I14</f>
        <v>392750380</v>
      </c>
      <c r="P79" s="80"/>
    </row>
    <row r="80" spans="1:16" ht="21.75" customHeight="1">
      <c r="A80" s="2" t="s">
        <v>4</v>
      </c>
      <c r="E80" s="21"/>
      <c r="F80" s="21"/>
      <c r="G80" s="137"/>
      <c r="I80" s="95"/>
      <c r="K80" s="95"/>
      <c r="L80" s="23"/>
      <c r="M80" s="95"/>
      <c r="N80" s="23"/>
      <c r="O80" s="95"/>
      <c r="P80" s="80"/>
    </row>
    <row r="81" spans="1:16" ht="21.75" customHeight="1">
      <c r="A81" s="2"/>
      <c r="B81" s="2" t="s">
        <v>35</v>
      </c>
      <c r="E81" s="21"/>
      <c r="F81" s="21"/>
      <c r="G81" s="137" t="s">
        <v>192</v>
      </c>
      <c r="I81" s="95">
        <f>Conso!K27</f>
        <v>30000000</v>
      </c>
      <c r="K81" s="95">
        <f>Conso!K16</f>
        <v>30000000</v>
      </c>
      <c r="L81" s="23"/>
      <c r="M81" s="95">
        <f>SE!K24</f>
        <v>30000000</v>
      </c>
      <c r="N81" s="23"/>
      <c r="O81" s="95">
        <f>SE!K14</f>
        <v>30000000</v>
      </c>
      <c r="P81" s="80"/>
    </row>
    <row r="82" spans="1:16" ht="21.75" customHeight="1">
      <c r="A82" s="2"/>
      <c r="B82" s="2" t="s">
        <v>5</v>
      </c>
      <c r="E82" s="21"/>
      <c r="F82" s="21"/>
      <c r="I82" s="98">
        <f>Conso!M27</f>
        <v>116088839</v>
      </c>
      <c r="K82" s="98">
        <f>Conso!M16</f>
        <v>213080110</v>
      </c>
      <c r="L82" s="23"/>
      <c r="M82" s="98">
        <f>SE!M24</f>
        <v>98849100</v>
      </c>
      <c r="N82" s="23"/>
      <c r="O82" s="98">
        <f>SE!M14</f>
        <v>185874722</v>
      </c>
      <c r="P82" s="80"/>
    </row>
    <row r="83" spans="1:16" ht="21.75" customHeight="1">
      <c r="A83" s="2" t="s">
        <v>111</v>
      </c>
      <c r="E83" s="21"/>
      <c r="F83" s="21"/>
      <c r="I83" s="24">
        <f>SUM(I77:I82)</f>
        <v>1108429157</v>
      </c>
      <c r="K83" s="24">
        <f>SUM(K77:K82)</f>
        <v>939597737</v>
      </c>
      <c r="L83" s="23"/>
      <c r="M83" s="24">
        <f>SUM(M77:M82)</f>
        <v>1091189418</v>
      </c>
      <c r="N83" s="23"/>
      <c r="O83" s="24">
        <f>SUM(O77:O82)</f>
        <v>912392349</v>
      </c>
      <c r="P83" s="80"/>
    </row>
    <row r="84" spans="1:16" ht="21.75" customHeight="1">
      <c r="A84" s="2" t="s">
        <v>100</v>
      </c>
      <c r="E84" s="21"/>
      <c r="F84" s="21"/>
      <c r="I84" s="98">
        <f>Conso!Q27</f>
        <v>122</v>
      </c>
      <c r="K84" s="98">
        <f>Conso!Q16</f>
        <v>144</v>
      </c>
      <c r="L84" s="23"/>
      <c r="M84" s="98">
        <v>0</v>
      </c>
      <c r="N84" s="23"/>
      <c r="O84" s="98">
        <v>0</v>
      </c>
      <c r="P84" s="80"/>
    </row>
    <row r="85" spans="1:16" ht="21.75" customHeight="1">
      <c r="A85" s="6" t="s">
        <v>25</v>
      </c>
      <c r="E85" s="21"/>
      <c r="F85" s="21"/>
      <c r="I85" s="96">
        <f>SUM(I83:I84)</f>
        <v>1108429279</v>
      </c>
      <c r="K85" s="96">
        <f>SUM(K83:K84)</f>
        <v>939597881</v>
      </c>
      <c r="L85" s="23"/>
      <c r="M85" s="96">
        <f>SUM(M83:M84)</f>
        <v>1091189418</v>
      </c>
      <c r="N85" s="23"/>
      <c r="O85" s="96">
        <f>SUM(O83:O84)</f>
        <v>912392349</v>
      </c>
      <c r="P85" s="80"/>
    </row>
    <row r="86" spans="1:16" ht="21.75" customHeight="1" thickBot="1">
      <c r="A86" s="6" t="s">
        <v>26</v>
      </c>
      <c r="E86" s="21"/>
      <c r="F86" s="21"/>
      <c r="I86" s="97">
        <f>SUM(I60,I85)</f>
        <v>2017457962</v>
      </c>
      <c r="K86" s="97">
        <f>SUM(K60,K85)</f>
        <v>2157121779</v>
      </c>
      <c r="L86" s="23"/>
      <c r="M86" s="97">
        <f>SUM(M60,M85)</f>
        <v>1992938120</v>
      </c>
      <c r="N86" s="23"/>
      <c r="O86" s="97">
        <f>SUM(O60,O85)</f>
        <v>2129267594</v>
      </c>
      <c r="P86" s="80"/>
    </row>
    <row r="87" spans="1:16" ht="21.75" customHeight="1" thickTop="1">
      <c r="A87" s="6"/>
      <c r="E87" s="21"/>
      <c r="F87" s="21"/>
      <c r="I87" s="22">
        <f>I86-I33</f>
        <v>0</v>
      </c>
      <c r="K87" s="22">
        <f>K86-K33</f>
        <v>0</v>
      </c>
      <c r="L87" s="23"/>
      <c r="M87" s="22">
        <f>M86-M33</f>
        <v>0</v>
      </c>
      <c r="N87" s="24"/>
      <c r="O87" s="22">
        <f>O86-O33</f>
        <v>0</v>
      </c>
      <c r="P87" s="80"/>
    </row>
    <row r="88" spans="1:16" ht="21.75" customHeight="1">
      <c r="A88" s="2" t="s">
        <v>7</v>
      </c>
      <c r="E88" s="21"/>
      <c r="F88" s="21"/>
      <c r="L88" s="23"/>
      <c r="M88" s="25"/>
      <c r="N88" s="24"/>
      <c r="O88" s="25"/>
      <c r="P88" s="80"/>
    </row>
    <row r="89" spans="1:16" ht="21.75" customHeight="1">
      <c r="A89" s="6"/>
      <c r="E89" s="21"/>
      <c r="F89" s="21"/>
      <c r="L89" s="23"/>
      <c r="M89" s="25"/>
      <c r="N89" s="24"/>
      <c r="O89" s="25"/>
      <c r="P89" s="80"/>
    </row>
    <row r="90" spans="1:16" ht="21.75" customHeight="1">
      <c r="A90" s="6"/>
      <c r="E90" s="21"/>
      <c r="F90" s="21"/>
      <c r="L90" s="23"/>
      <c r="M90" s="25"/>
      <c r="N90" s="24"/>
      <c r="O90" s="25"/>
      <c r="P90" s="80"/>
    </row>
    <row r="91" spans="1:16" ht="21.75" customHeight="1">
      <c r="A91" s="84"/>
      <c r="B91" s="85"/>
      <c r="C91" s="85"/>
      <c r="D91" s="85"/>
      <c r="E91" s="86"/>
      <c r="F91" s="19"/>
      <c r="L91" s="23"/>
      <c r="M91" s="25"/>
      <c r="N91" s="24"/>
      <c r="O91" s="25"/>
      <c r="P91" s="80"/>
    </row>
    <row r="92" spans="1:16" ht="21.75" customHeight="1">
      <c r="A92" s="6"/>
      <c r="E92" s="21"/>
      <c r="F92" s="19"/>
      <c r="L92" s="23"/>
      <c r="M92" s="25"/>
      <c r="N92" s="24"/>
      <c r="O92" s="25"/>
      <c r="P92" s="80"/>
    </row>
    <row r="93" spans="1:16" ht="21.75" customHeight="1">
      <c r="A93" s="6"/>
      <c r="E93" s="21"/>
      <c r="F93" s="87" t="s">
        <v>37</v>
      </c>
      <c r="L93" s="23"/>
      <c r="M93" s="25"/>
      <c r="N93" s="24"/>
      <c r="O93" s="25"/>
      <c r="P93" s="80"/>
    </row>
    <row r="94" spans="1:14" ht="21.75" customHeight="1">
      <c r="A94" s="84"/>
      <c r="B94" s="85"/>
      <c r="C94" s="85"/>
      <c r="D94" s="85"/>
      <c r="E94" s="86"/>
      <c r="F94" s="29"/>
      <c r="L94" s="88"/>
      <c r="N94" s="88"/>
    </row>
  </sheetData>
  <sheetProtection/>
  <mergeCells count="6">
    <mergeCell ref="M5:O5"/>
    <mergeCell ref="I5:K5"/>
    <mergeCell ref="I40:K40"/>
    <mergeCell ref="M40:O40"/>
    <mergeCell ref="I67:K67"/>
    <mergeCell ref="M67:O67"/>
  </mergeCells>
  <printOptions horizontalCentered="1"/>
  <pageMargins left="0.7874015748031497" right="0.31496062992125984" top="0.9055118110236221" bottom="0" header="0.1968503937007874" footer="0.1968503937007874"/>
  <pageSetup firstPageNumber="2" useFirstPageNumber="1" fitToHeight="0" horizontalDpi="600" verticalDpi="600" orientation="portrait" paperSize="9" scale="79" r:id="rId1"/>
  <rowBreaks count="2" manualBreakCount="2">
    <brk id="35" max="255" man="1"/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0"/>
  <sheetViews>
    <sheetView showGridLines="0" view="pageBreakPreview" zoomScale="85" zoomScaleNormal="85" zoomScaleSheetLayoutView="85" zoomScalePageLayoutView="0" workbookViewId="0" topLeftCell="A1">
      <selection activeCell="I4" sqref="I4"/>
    </sheetView>
  </sheetViews>
  <sheetFormatPr defaultColWidth="9.7109375" defaultRowHeight="21.75" customHeight="1"/>
  <cols>
    <col min="1" max="1" width="1.7109375" style="57" customWidth="1"/>
    <col min="2" max="3" width="1.7109375" style="2" customWidth="1"/>
    <col min="4" max="4" width="20.7109375" style="2" customWidth="1"/>
    <col min="5" max="5" width="21.28125" style="2" customWidth="1"/>
    <col min="6" max="6" width="1.28515625" style="11" customWidth="1"/>
    <col min="7" max="7" width="6.8515625" style="19" customWidth="1"/>
    <col min="8" max="8" width="1.28515625" style="19" customWidth="1"/>
    <col min="9" max="9" width="14.7109375" style="19" customWidth="1"/>
    <col min="10" max="10" width="1.28515625" style="19" customWidth="1"/>
    <col min="11" max="11" width="14.7109375" style="19" customWidth="1"/>
    <col min="12" max="12" width="1.28515625" style="11" customWidth="1"/>
    <col min="13" max="13" width="14.7109375" style="20" customWidth="1"/>
    <col min="14" max="14" width="1.28515625" style="11" customWidth="1"/>
    <col min="15" max="15" width="14.7109375" style="20" customWidth="1"/>
    <col min="16" max="16" width="0.85546875" style="2" customWidth="1"/>
    <col min="17" max="17" width="16.421875" style="20" bestFit="1" customWidth="1"/>
    <col min="18" max="18" width="10.140625" style="2" bestFit="1" customWidth="1"/>
    <col min="19" max="37" width="9.7109375" style="2" customWidth="1"/>
    <col min="38" max="40" width="15.7109375" style="2" customWidth="1"/>
    <col min="41" max="58" width="9.7109375" style="2" customWidth="1"/>
    <col min="59" max="63" width="10.7109375" style="2" customWidth="1"/>
    <col min="64" max="72" width="9.7109375" style="2" customWidth="1"/>
    <col min="73" max="77" width="10.7109375" style="2" customWidth="1"/>
    <col min="78" max="16384" width="9.7109375" style="2" customWidth="1"/>
  </cols>
  <sheetData>
    <row r="1" spans="1:15" ht="21.75" customHeight="1">
      <c r="A1" s="6" t="s">
        <v>129</v>
      </c>
      <c r="B1" s="7"/>
      <c r="C1" s="7"/>
      <c r="D1" s="7"/>
      <c r="E1" s="7"/>
      <c r="F1" s="8"/>
      <c r="G1" s="9"/>
      <c r="H1" s="9"/>
      <c r="I1" s="9"/>
      <c r="J1" s="9"/>
      <c r="K1" s="9"/>
      <c r="L1" s="8"/>
      <c r="M1" s="10"/>
      <c r="N1" s="8"/>
      <c r="O1" s="10"/>
    </row>
    <row r="2" spans="1:15" ht="21.75" customHeight="1">
      <c r="A2" s="6" t="s">
        <v>145</v>
      </c>
      <c r="B2" s="8"/>
      <c r="C2" s="8"/>
      <c r="D2" s="8"/>
      <c r="E2" s="8"/>
      <c r="F2" s="8"/>
      <c r="G2" s="9"/>
      <c r="H2" s="9"/>
      <c r="I2" s="9"/>
      <c r="J2" s="9"/>
      <c r="K2" s="9"/>
      <c r="L2" s="8"/>
      <c r="M2" s="8"/>
      <c r="N2" s="8"/>
      <c r="O2" s="8"/>
    </row>
    <row r="3" spans="1:15" ht="21.75" customHeight="1">
      <c r="A3" s="6" t="s">
        <v>179</v>
      </c>
      <c r="B3" s="8"/>
      <c r="C3" s="8"/>
      <c r="D3" s="8"/>
      <c r="E3" s="8"/>
      <c r="F3" s="8"/>
      <c r="G3" s="9"/>
      <c r="H3" s="9"/>
      <c r="I3" s="9"/>
      <c r="J3" s="9"/>
      <c r="K3" s="9"/>
      <c r="L3" s="8"/>
      <c r="M3" s="8"/>
      <c r="N3" s="8"/>
      <c r="O3" s="8"/>
    </row>
    <row r="4" spans="1:15" ht="21.75" customHeight="1">
      <c r="A4" s="2"/>
      <c r="G4" s="2"/>
      <c r="H4" s="2"/>
      <c r="I4" s="2"/>
      <c r="J4" s="2"/>
      <c r="K4" s="2"/>
      <c r="M4" s="3"/>
      <c r="N4" s="12"/>
      <c r="O4" s="3" t="s">
        <v>12</v>
      </c>
    </row>
    <row r="5" spans="1:15" ht="21.75" customHeight="1">
      <c r="A5" s="2"/>
      <c r="G5" s="13"/>
      <c r="H5" s="13"/>
      <c r="I5" s="147" t="s">
        <v>118</v>
      </c>
      <c r="J5" s="147"/>
      <c r="K5" s="147"/>
      <c r="L5" s="2"/>
      <c r="M5" s="146" t="s">
        <v>95</v>
      </c>
      <c r="N5" s="146"/>
      <c r="O5" s="146"/>
    </row>
    <row r="6" spans="1:15" ht="21.75" customHeight="1">
      <c r="A6" s="2"/>
      <c r="G6" s="115" t="s">
        <v>8</v>
      </c>
      <c r="H6" s="1"/>
      <c r="I6" s="14">
        <v>2022</v>
      </c>
      <c r="J6" s="16"/>
      <c r="K6" s="14">
        <v>2021</v>
      </c>
      <c r="L6" s="15"/>
      <c r="M6" s="14">
        <v>2022</v>
      </c>
      <c r="N6" s="16"/>
      <c r="O6" s="14">
        <v>2021</v>
      </c>
    </row>
    <row r="7" spans="1:15" ht="21.75" customHeight="1">
      <c r="A7" s="6" t="s">
        <v>63</v>
      </c>
      <c r="G7" s="17"/>
      <c r="H7" s="17"/>
      <c r="I7" s="17"/>
      <c r="J7" s="17"/>
      <c r="K7" s="17"/>
      <c r="L7" s="15"/>
      <c r="M7" s="18"/>
      <c r="N7" s="16"/>
      <c r="O7" s="18"/>
    </row>
    <row r="8" ht="21.75" customHeight="1">
      <c r="A8" s="6" t="s">
        <v>27</v>
      </c>
    </row>
    <row r="9" spans="1:15" ht="21.75" customHeight="1">
      <c r="A9" s="2" t="s">
        <v>119</v>
      </c>
      <c r="E9" s="21"/>
      <c r="F9" s="21"/>
      <c r="G9" s="137" t="s">
        <v>211</v>
      </c>
      <c r="I9" s="22">
        <v>98424798</v>
      </c>
      <c r="K9" s="22">
        <v>216684674</v>
      </c>
      <c r="L9" s="19"/>
      <c r="M9" s="22">
        <v>94013357</v>
      </c>
      <c r="N9" s="21"/>
      <c r="O9" s="22">
        <v>215334252</v>
      </c>
    </row>
    <row r="10" spans="1:15" ht="21.75" customHeight="1">
      <c r="A10" s="2" t="s">
        <v>120</v>
      </c>
      <c r="E10" s="23"/>
      <c r="F10" s="21"/>
      <c r="G10" s="137" t="s">
        <v>74</v>
      </c>
      <c r="I10" s="22">
        <v>46873360</v>
      </c>
      <c r="K10" s="22">
        <v>88554355</v>
      </c>
      <c r="L10" s="19"/>
      <c r="M10" s="22">
        <v>19780961</v>
      </c>
      <c r="N10" s="21"/>
      <c r="O10" s="22">
        <v>48586104</v>
      </c>
    </row>
    <row r="11" spans="1:15" ht="21.75" customHeight="1">
      <c r="A11" s="2" t="s">
        <v>121</v>
      </c>
      <c r="E11" s="23"/>
      <c r="F11" s="21"/>
      <c r="G11" s="137" t="s">
        <v>89</v>
      </c>
      <c r="I11" s="22">
        <v>11273705</v>
      </c>
      <c r="K11" s="22">
        <v>26149525</v>
      </c>
      <c r="L11" s="19"/>
      <c r="M11" s="22">
        <v>19180033</v>
      </c>
      <c r="N11" s="21"/>
      <c r="O11" s="22">
        <v>55718898</v>
      </c>
    </row>
    <row r="12" spans="1:15" ht="21.75" customHeight="1">
      <c r="A12" s="6" t="s">
        <v>28</v>
      </c>
      <c r="E12" s="23"/>
      <c r="F12" s="21"/>
      <c r="G12" s="137"/>
      <c r="I12" s="96">
        <f>SUM(I9:I11)</f>
        <v>156571863</v>
      </c>
      <c r="K12" s="96">
        <f>SUM(K9:K11)</f>
        <v>331388554</v>
      </c>
      <c r="L12" s="19"/>
      <c r="M12" s="96">
        <f>SUM(M9:M11)</f>
        <v>132974351</v>
      </c>
      <c r="N12" s="21"/>
      <c r="O12" s="96">
        <f>SUM(O9:O11)</f>
        <v>319639254</v>
      </c>
    </row>
    <row r="13" spans="1:15" ht="21.75" customHeight="1">
      <c r="A13" s="6" t="s">
        <v>29</v>
      </c>
      <c r="E13" s="23"/>
      <c r="F13" s="21"/>
      <c r="G13" s="137" t="s">
        <v>90</v>
      </c>
      <c r="I13" s="95"/>
      <c r="K13" s="95"/>
      <c r="L13" s="19"/>
      <c r="M13" s="95"/>
      <c r="N13" s="21"/>
      <c r="O13" s="95"/>
    </row>
    <row r="14" spans="1:15" ht="21.75" customHeight="1">
      <c r="A14" s="2" t="s">
        <v>146</v>
      </c>
      <c r="E14" s="23"/>
      <c r="F14" s="21"/>
      <c r="G14" s="137"/>
      <c r="I14" s="134">
        <v>26391233</v>
      </c>
      <c r="J14" s="137"/>
      <c r="K14" s="134">
        <v>44500834</v>
      </c>
      <c r="L14" s="137"/>
      <c r="M14" s="134">
        <v>14366450</v>
      </c>
      <c r="N14" s="21"/>
      <c r="O14" s="22">
        <v>28278101</v>
      </c>
    </row>
    <row r="15" spans="1:15" ht="21.75" customHeight="1">
      <c r="A15" s="2" t="s">
        <v>36</v>
      </c>
      <c r="E15" s="23"/>
      <c r="F15" s="21"/>
      <c r="G15" s="137"/>
      <c r="I15" s="139">
        <v>76835090</v>
      </c>
      <c r="J15" s="137"/>
      <c r="K15" s="134">
        <v>81315119</v>
      </c>
      <c r="L15" s="137"/>
      <c r="M15" s="134">
        <v>70159412</v>
      </c>
      <c r="N15" s="21"/>
      <c r="O15" s="22">
        <v>77333098</v>
      </c>
    </row>
    <row r="16" spans="1:15" ht="21.75" customHeight="1">
      <c r="A16" s="112" t="s">
        <v>150</v>
      </c>
      <c r="E16" s="23"/>
      <c r="F16" s="21"/>
      <c r="G16" s="137" t="s">
        <v>207</v>
      </c>
      <c r="I16" s="134">
        <v>126966660</v>
      </c>
      <c r="J16" s="137"/>
      <c r="K16" s="134">
        <v>237474758</v>
      </c>
      <c r="L16" s="137"/>
      <c r="M16" s="134">
        <v>112336430</v>
      </c>
      <c r="N16" s="21"/>
      <c r="O16" s="22">
        <v>234969912</v>
      </c>
    </row>
    <row r="17" spans="1:15" ht="21.75" customHeight="1">
      <c r="A17" s="6" t="s">
        <v>30</v>
      </c>
      <c r="E17" s="23"/>
      <c r="F17" s="21"/>
      <c r="G17" s="137"/>
      <c r="I17" s="96">
        <f>SUM(I14:I16)</f>
        <v>230192983</v>
      </c>
      <c r="J17" s="137"/>
      <c r="K17" s="96">
        <f>SUM(K14:K16)</f>
        <v>363290711</v>
      </c>
      <c r="L17" s="137"/>
      <c r="M17" s="96">
        <f>SUM(M14:M16)</f>
        <v>196862292</v>
      </c>
      <c r="N17" s="21"/>
      <c r="O17" s="96">
        <f>SUM(O14:O16)</f>
        <v>340581111</v>
      </c>
    </row>
    <row r="18" spans="1:15" ht="21.75" customHeight="1">
      <c r="A18" s="6" t="s">
        <v>205</v>
      </c>
      <c r="B18" s="6"/>
      <c r="C18" s="6"/>
      <c r="D18" s="6"/>
      <c r="E18" s="23"/>
      <c r="F18" s="21"/>
      <c r="G18" s="137"/>
      <c r="I18" s="95">
        <f>I12-I17</f>
        <v>-73621120</v>
      </c>
      <c r="J18" s="137"/>
      <c r="K18" s="95">
        <f>K12-K17</f>
        <v>-31902157</v>
      </c>
      <c r="L18" s="137"/>
      <c r="M18" s="95">
        <f>M12-M17</f>
        <v>-63887941</v>
      </c>
      <c r="N18" s="23"/>
      <c r="O18" s="26">
        <f>O12-O17</f>
        <v>-20941857</v>
      </c>
    </row>
    <row r="19" spans="1:15" ht="21.75" customHeight="1">
      <c r="A19" s="2" t="s">
        <v>32</v>
      </c>
      <c r="E19" s="23"/>
      <c r="F19" s="21"/>
      <c r="G19" s="137"/>
      <c r="I19" s="140">
        <v>-49836590</v>
      </c>
      <c r="J19" s="137"/>
      <c r="K19" s="140">
        <v>-87326032</v>
      </c>
      <c r="L19" s="137"/>
      <c r="M19" s="140">
        <v>-49809167</v>
      </c>
      <c r="N19" s="21"/>
      <c r="O19" s="98">
        <v>-87780898</v>
      </c>
    </row>
    <row r="20" spans="1:15" ht="21.75" customHeight="1">
      <c r="A20" s="6" t="s">
        <v>213</v>
      </c>
      <c r="B20" s="6"/>
      <c r="E20" s="23"/>
      <c r="F20" s="21"/>
      <c r="G20" s="137"/>
      <c r="I20" s="94">
        <f>SUM(I18:I19)</f>
        <v>-123457710</v>
      </c>
      <c r="J20" s="137"/>
      <c r="K20" s="94">
        <f>SUM(K18:K19)</f>
        <v>-119228189</v>
      </c>
      <c r="L20" s="137"/>
      <c r="M20" s="94">
        <f>SUM(M18:M19)</f>
        <v>-113697108</v>
      </c>
      <c r="N20" s="21"/>
      <c r="O20" s="95">
        <f>SUM(O18:O19)</f>
        <v>-108722755</v>
      </c>
    </row>
    <row r="21" spans="1:15" ht="21.75" customHeight="1">
      <c r="A21" s="2" t="s">
        <v>206</v>
      </c>
      <c r="E21" s="23"/>
      <c r="F21" s="21"/>
      <c r="G21" s="137" t="s">
        <v>208</v>
      </c>
      <c r="I21" s="134">
        <v>23426753</v>
      </c>
      <c r="J21" s="137"/>
      <c r="K21" s="134">
        <v>23735612</v>
      </c>
      <c r="L21" s="137"/>
      <c r="M21" s="134">
        <v>23794155</v>
      </c>
      <c r="N21" s="21"/>
      <c r="O21" s="22">
        <v>27621096</v>
      </c>
    </row>
    <row r="22" spans="1:15" ht="21.75" customHeight="1">
      <c r="A22" s="6" t="s">
        <v>171</v>
      </c>
      <c r="B22" s="29"/>
      <c r="C22" s="30"/>
      <c r="D22" s="24"/>
      <c r="F22" s="2"/>
      <c r="I22" s="96">
        <f>SUM(I20:I21)</f>
        <v>-100030957</v>
      </c>
      <c r="K22" s="96">
        <f>SUM(K20:K21)</f>
        <v>-95492577</v>
      </c>
      <c r="L22" s="19"/>
      <c r="M22" s="96">
        <f>SUM(M20:M21)</f>
        <v>-89902953</v>
      </c>
      <c r="N22" s="21"/>
      <c r="O22" s="96">
        <f>SUM(O20:O21)</f>
        <v>-81101659</v>
      </c>
    </row>
    <row r="23" spans="1:15" ht="21.75" customHeight="1">
      <c r="A23" s="6"/>
      <c r="B23" s="29"/>
      <c r="C23" s="30"/>
      <c r="D23" s="24"/>
      <c r="F23" s="2"/>
      <c r="I23" s="94"/>
      <c r="K23" s="94"/>
      <c r="L23" s="19"/>
      <c r="M23" s="94"/>
      <c r="N23" s="21"/>
      <c r="O23" s="94"/>
    </row>
    <row r="24" spans="1:15" ht="21.75" customHeight="1">
      <c r="A24" s="6" t="s">
        <v>185</v>
      </c>
      <c r="B24" s="29"/>
      <c r="C24" s="30"/>
      <c r="D24" s="24"/>
      <c r="F24" s="2"/>
      <c r="I24" s="94"/>
      <c r="K24" s="94"/>
      <c r="L24" s="19"/>
      <c r="M24" s="94"/>
      <c r="N24" s="21"/>
      <c r="O24" s="94"/>
    </row>
    <row r="25" spans="1:15" ht="21.75" customHeight="1">
      <c r="A25" s="33" t="s">
        <v>186</v>
      </c>
      <c r="B25" s="29"/>
      <c r="C25" s="30"/>
      <c r="D25" s="24"/>
      <c r="F25" s="2"/>
      <c r="I25" s="94"/>
      <c r="K25" s="94"/>
      <c r="L25" s="19"/>
      <c r="M25" s="94"/>
      <c r="N25" s="21"/>
      <c r="O25" s="94"/>
    </row>
    <row r="26" spans="1:15" ht="21.75" customHeight="1">
      <c r="A26" s="33" t="s">
        <v>187</v>
      </c>
      <c r="B26" s="29"/>
      <c r="C26" s="30"/>
      <c r="D26" s="24"/>
      <c r="F26" s="2"/>
      <c r="I26" s="120">
        <v>3799618</v>
      </c>
      <c r="J26" s="32"/>
      <c r="K26" s="120">
        <v>0</v>
      </c>
      <c r="L26" s="32"/>
      <c r="M26" s="120">
        <v>3596664</v>
      </c>
      <c r="N26" s="32"/>
      <c r="O26" s="120">
        <v>0</v>
      </c>
    </row>
    <row r="27" spans="1:15" ht="21.75" customHeight="1">
      <c r="A27" s="2" t="s">
        <v>189</v>
      </c>
      <c r="B27" s="29"/>
      <c r="C27" s="30"/>
      <c r="D27" s="24"/>
      <c r="F27" s="2"/>
      <c r="G27" s="19" t="s">
        <v>208</v>
      </c>
      <c r="I27" s="121">
        <v>-759924</v>
      </c>
      <c r="J27" s="32"/>
      <c r="K27" s="121">
        <v>0</v>
      </c>
      <c r="L27" s="32"/>
      <c r="M27" s="121">
        <v>-719333</v>
      </c>
      <c r="N27" s="32"/>
      <c r="O27" s="121">
        <v>0</v>
      </c>
    </row>
    <row r="28" spans="1:15" ht="21.75" customHeight="1">
      <c r="A28" s="6" t="s">
        <v>188</v>
      </c>
      <c r="E28" s="23"/>
      <c r="F28" s="21"/>
      <c r="G28" s="2"/>
      <c r="H28" s="2"/>
      <c r="I28" s="122">
        <f>SUM(I26:I27)</f>
        <v>3039694</v>
      </c>
      <c r="J28" s="32"/>
      <c r="K28" s="122">
        <f>SUM(K26:K27)</f>
        <v>0</v>
      </c>
      <c r="L28" s="32"/>
      <c r="M28" s="122">
        <f>SUM(M26:M27)</f>
        <v>2877331</v>
      </c>
      <c r="N28" s="32"/>
      <c r="O28" s="122">
        <f>SUM(O26:O27)</f>
        <v>0</v>
      </c>
    </row>
    <row r="29" spans="1:15" ht="21.75" customHeight="1">
      <c r="A29" s="6"/>
      <c r="E29" s="23"/>
      <c r="F29" s="21"/>
      <c r="G29" s="2"/>
      <c r="H29" s="2"/>
      <c r="I29" s="25"/>
      <c r="J29" s="2"/>
      <c r="K29" s="25"/>
      <c r="L29" s="2"/>
      <c r="M29" s="25"/>
      <c r="N29" s="23"/>
      <c r="O29" s="25"/>
    </row>
    <row r="30" spans="1:15" ht="21.75" customHeight="1" thickBot="1">
      <c r="A30" s="31" t="s">
        <v>48</v>
      </c>
      <c r="G30" s="32"/>
      <c r="H30" s="32"/>
      <c r="I30" s="34">
        <f>SUM(I22+I28)</f>
        <v>-96991263</v>
      </c>
      <c r="J30" s="32"/>
      <c r="K30" s="34">
        <f>SUM(K22+K28)</f>
        <v>-95492577</v>
      </c>
      <c r="L30" s="32"/>
      <c r="M30" s="34">
        <f>SUM(M22+M28)</f>
        <v>-87025622</v>
      </c>
      <c r="N30" s="32"/>
      <c r="O30" s="34">
        <f>SUM(O22+O28)</f>
        <v>-81101659</v>
      </c>
    </row>
    <row r="31" spans="1:15" ht="21.75" customHeight="1" thickTop="1">
      <c r="A31" s="31"/>
      <c r="G31" s="2"/>
      <c r="H31" s="2"/>
      <c r="I31" s="25"/>
      <c r="J31" s="2"/>
      <c r="K31" s="25"/>
      <c r="L31" s="2"/>
      <c r="M31" s="25"/>
      <c r="N31" s="23"/>
      <c r="O31" s="25"/>
    </row>
    <row r="32" spans="1:15" ht="21.75" customHeight="1">
      <c r="A32" s="31" t="s">
        <v>170</v>
      </c>
      <c r="E32" s="23"/>
      <c r="F32" s="21"/>
      <c r="G32" s="2"/>
      <c r="H32" s="2"/>
      <c r="I32" s="94"/>
      <c r="J32" s="2"/>
      <c r="K32" s="94"/>
      <c r="L32" s="2"/>
      <c r="M32" s="94"/>
      <c r="N32" s="23"/>
      <c r="O32" s="94"/>
    </row>
    <row r="33" spans="1:17" ht="21.75" customHeight="1">
      <c r="A33" s="2" t="s">
        <v>99</v>
      </c>
      <c r="F33" s="2"/>
      <c r="G33" s="2"/>
      <c r="H33" s="2"/>
      <c r="I33" s="22">
        <f>I35-I34</f>
        <v>-100030965</v>
      </c>
      <c r="J33" s="22"/>
      <c r="K33" s="22">
        <f>K35-K34</f>
        <v>-95492638</v>
      </c>
      <c r="L33" s="22"/>
      <c r="M33" s="22">
        <f>M35-M34</f>
        <v>-89902953</v>
      </c>
      <c r="N33" s="22"/>
      <c r="O33" s="22">
        <f>O35-O34</f>
        <v>-81101659</v>
      </c>
      <c r="Q33" s="2"/>
    </row>
    <row r="34" spans="1:17" ht="21.75" customHeight="1">
      <c r="A34" s="2" t="s">
        <v>100</v>
      </c>
      <c r="F34" s="2"/>
      <c r="G34" s="2"/>
      <c r="H34" s="2"/>
      <c r="I34" s="121">
        <v>8</v>
      </c>
      <c r="J34" s="32"/>
      <c r="K34" s="121">
        <v>61</v>
      </c>
      <c r="L34" s="32"/>
      <c r="M34" s="121">
        <v>0</v>
      </c>
      <c r="N34" s="32"/>
      <c r="O34" s="121">
        <v>0</v>
      </c>
      <c r="Q34" s="2"/>
    </row>
    <row r="35" spans="1:15" ht="21.75" customHeight="1" thickBot="1">
      <c r="A35" s="37"/>
      <c r="E35" s="23"/>
      <c r="F35" s="21"/>
      <c r="G35" s="2"/>
      <c r="H35" s="2"/>
      <c r="I35" s="34">
        <f>I22</f>
        <v>-100030957</v>
      </c>
      <c r="J35" s="2"/>
      <c r="K35" s="34">
        <f>K22</f>
        <v>-95492577</v>
      </c>
      <c r="L35" s="2"/>
      <c r="M35" s="34">
        <f>M22</f>
        <v>-89902953</v>
      </c>
      <c r="N35" s="2"/>
      <c r="O35" s="34">
        <f>O22</f>
        <v>-81101659</v>
      </c>
    </row>
    <row r="36" spans="1:15" ht="21.75" customHeight="1" thickTop="1">
      <c r="A36" s="31" t="s">
        <v>98</v>
      </c>
      <c r="G36" s="2"/>
      <c r="H36" s="2"/>
      <c r="I36" s="25"/>
      <c r="J36" s="2"/>
      <c r="K36" s="25"/>
      <c r="L36" s="23"/>
      <c r="M36" s="25"/>
      <c r="N36" s="24"/>
      <c r="O36" s="25"/>
    </row>
    <row r="37" spans="1:15" ht="21.75" customHeight="1" thickBot="1">
      <c r="A37" s="11" t="s">
        <v>99</v>
      </c>
      <c r="G37" s="2"/>
      <c r="H37" s="2"/>
      <c r="I37" s="94">
        <f>+I30-I38</f>
        <v>-96991271</v>
      </c>
      <c r="J37" s="2"/>
      <c r="K37" s="94">
        <f>+K30-K38</f>
        <v>-95492638</v>
      </c>
      <c r="L37" s="23"/>
      <c r="M37" s="97">
        <f>M30</f>
        <v>-87025622</v>
      </c>
      <c r="N37" s="24"/>
      <c r="O37" s="97">
        <f>O30</f>
        <v>-81101659</v>
      </c>
    </row>
    <row r="38" spans="1:15" ht="21.75" customHeight="1" thickTop="1">
      <c r="A38" s="11" t="s">
        <v>100</v>
      </c>
      <c r="G38" s="2"/>
      <c r="H38" s="2"/>
      <c r="I38" s="121">
        <v>8</v>
      </c>
      <c r="J38" s="2"/>
      <c r="K38" s="121">
        <v>61</v>
      </c>
      <c r="L38" s="32"/>
      <c r="M38" s="27"/>
      <c r="N38" s="27"/>
      <c r="O38" s="27"/>
    </row>
    <row r="39" spans="1:15" ht="21.75" customHeight="1" thickBot="1">
      <c r="A39" s="31"/>
      <c r="G39" s="2"/>
      <c r="H39" s="2"/>
      <c r="I39" s="89">
        <f>SUM(I37:I38)</f>
        <v>-96991263</v>
      </c>
      <c r="J39" s="2"/>
      <c r="K39" s="89">
        <f>SUM(K37:K38)</f>
        <v>-95492577</v>
      </c>
      <c r="L39" s="90"/>
      <c r="M39" s="27"/>
      <c r="N39" s="27"/>
      <c r="O39" s="27"/>
    </row>
    <row r="40" spans="1:15" ht="21.75" customHeight="1" thickTop="1">
      <c r="A40" s="31"/>
      <c r="G40" s="2"/>
      <c r="H40" s="2"/>
      <c r="I40" s="25"/>
      <c r="J40" s="2"/>
      <c r="K40" s="25"/>
      <c r="L40" s="23"/>
      <c r="M40" s="25"/>
      <c r="N40" s="24"/>
      <c r="O40" s="25"/>
    </row>
    <row r="41" spans="1:15" ht="21.75" customHeight="1">
      <c r="A41" s="35" t="s">
        <v>214</v>
      </c>
      <c r="E41" s="23"/>
      <c r="F41" s="21"/>
      <c r="G41" s="19" t="s">
        <v>209</v>
      </c>
      <c r="I41" s="27"/>
      <c r="K41" s="27"/>
      <c r="L41" s="36"/>
      <c r="M41" s="27"/>
      <c r="N41" s="27"/>
      <c r="O41" s="27"/>
    </row>
    <row r="42" spans="1:17" s="29" customFormat="1" ht="21.75" customHeight="1">
      <c r="A42" s="37" t="s">
        <v>215</v>
      </c>
      <c r="C42" s="38"/>
      <c r="D42" s="39"/>
      <c r="G42" s="40"/>
      <c r="H42" s="40"/>
      <c r="I42" s="40"/>
      <c r="J42" s="40"/>
      <c r="K42" s="40"/>
      <c r="L42" s="36"/>
      <c r="M42" s="40"/>
      <c r="N42" s="39"/>
      <c r="O42" s="40"/>
      <c r="Q42" s="20"/>
    </row>
    <row r="43" spans="1:17" s="29" customFormat="1" ht="21.75" customHeight="1" thickBot="1">
      <c r="A43" s="37"/>
      <c r="B43" s="29" t="s">
        <v>216</v>
      </c>
      <c r="C43" s="38"/>
      <c r="D43" s="39"/>
      <c r="G43" s="40"/>
      <c r="H43" s="40"/>
      <c r="I43" s="128">
        <f>I22/I44</f>
        <v>-0.22933376896321425</v>
      </c>
      <c r="J43" s="2"/>
      <c r="K43" s="128">
        <f>K22/K44</f>
        <v>-0.29853424298879877</v>
      </c>
      <c r="L43" s="2"/>
      <c r="M43" s="128">
        <f>M22/M44</f>
        <v>-0.20611402380577754</v>
      </c>
      <c r="N43" s="123"/>
      <c r="O43" s="128">
        <f>O22/O44</f>
        <v>-0.2535445490668945</v>
      </c>
      <c r="Q43" s="20"/>
    </row>
    <row r="44" spans="1:17" s="29" customFormat="1" ht="21.75" customHeight="1" thickBot="1" thickTop="1">
      <c r="A44" s="37"/>
      <c r="B44" s="29" t="s">
        <v>161</v>
      </c>
      <c r="C44" s="38"/>
      <c r="D44" s="39"/>
      <c r="G44" s="40"/>
      <c r="H44" s="40"/>
      <c r="I44" s="124">
        <v>436180670</v>
      </c>
      <c r="J44" s="2"/>
      <c r="K44" s="145">
        <v>319871436</v>
      </c>
      <c r="L44" s="2"/>
      <c r="M44" s="124">
        <v>436180670</v>
      </c>
      <c r="N44" s="123"/>
      <c r="O44" s="145">
        <v>319871436</v>
      </c>
      <c r="Q44" s="20"/>
    </row>
    <row r="45" spans="1:15" ht="21.75" customHeight="1" thickTop="1">
      <c r="A45" s="31"/>
      <c r="G45" s="2"/>
      <c r="H45" s="2"/>
      <c r="I45" s="25"/>
      <c r="J45" s="2"/>
      <c r="K45" s="25"/>
      <c r="L45" s="23"/>
      <c r="M45" s="25"/>
      <c r="N45" s="24"/>
      <c r="O45" s="25"/>
    </row>
    <row r="46" spans="1:15" ht="21.75" customHeight="1">
      <c r="A46" s="35" t="s">
        <v>224</v>
      </c>
      <c r="E46" s="23"/>
      <c r="F46" s="21"/>
      <c r="I46" s="27"/>
      <c r="K46" s="27"/>
      <c r="L46" s="36"/>
      <c r="M46" s="27"/>
      <c r="N46" s="27"/>
      <c r="O46" s="27"/>
    </row>
    <row r="47" spans="1:17" s="29" customFormat="1" ht="21.75" customHeight="1" thickBot="1">
      <c r="A47" s="37"/>
      <c r="B47" s="29" t="s">
        <v>216</v>
      </c>
      <c r="C47" s="38"/>
      <c r="D47" s="39"/>
      <c r="G47" s="40"/>
      <c r="H47" s="40"/>
      <c r="I47" s="141">
        <f>I22/I48</f>
        <v>-0.22933376896321425</v>
      </c>
      <c r="J47" s="142"/>
      <c r="K47" s="141">
        <f>K22/K48</f>
        <v>-0.29791438881583004</v>
      </c>
      <c r="L47" s="142"/>
      <c r="M47" s="141">
        <f>M22/M48</f>
        <v>-0.20611402380577754</v>
      </c>
      <c r="N47" s="144"/>
      <c r="O47" s="143">
        <v>-0.25</v>
      </c>
      <c r="Q47" s="20"/>
    </row>
    <row r="48" spans="1:17" s="29" customFormat="1" ht="21.75" customHeight="1" thickBot="1" thickTop="1">
      <c r="A48" s="37"/>
      <c r="B48" s="29" t="s">
        <v>161</v>
      </c>
      <c r="C48" s="38"/>
      <c r="D48" s="39"/>
      <c r="G48" s="40"/>
      <c r="H48" s="40"/>
      <c r="I48" s="145">
        <v>436180670</v>
      </c>
      <c r="J48" s="142"/>
      <c r="K48" s="145">
        <v>320536975</v>
      </c>
      <c r="L48" s="142"/>
      <c r="M48" s="145">
        <v>436180670</v>
      </c>
      <c r="N48" s="144"/>
      <c r="O48" s="145">
        <v>320536975</v>
      </c>
      <c r="Q48" s="20"/>
    </row>
    <row r="49" spans="1:15" ht="21.75" customHeight="1" thickTop="1">
      <c r="A49" s="2"/>
      <c r="E49" s="23"/>
      <c r="F49" s="21"/>
      <c r="L49" s="23"/>
      <c r="M49" s="41"/>
      <c r="N49" s="23"/>
      <c r="O49" s="41"/>
    </row>
    <row r="50" spans="1:15" ht="21.75" customHeight="1">
      <c r="A50" s="2" t="s">
        <v>7</v>
      </c>
      <c r="E50" s="23"/>
      <c r="F50" s="21"/>
      <c r="L50" s="21"/>
      <c r="M50" s="42"/>
      <c r="N50" s="21"/>
      <c r="O50" s="42"/>
    </row>
  </sheetData>
  <sheetProtection/>
  <mergeCells count="2">
    <mergeCell ref="M5:O5"/>
    <mergeCell ref="I5:K5"/>
  </mergeCells>
  <printOptions horizontalCentered="1"/>
  <pageMargins left="0.7874015748031497" right="0.31496062992125984" top="0.7874015748031497" bottom="0" header="0.1968503937007874" footer="0.1968503937007874"/>
  <pageSetup firstPageNumber="2" useFirstPageNumber="1" fitToHeight="0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view="pageBreakPreview" zoomScale="85" zoomScaleSheetLayoutView="85" zoomScalePageLayoutView="0" workbookViewId="0" topLeftCell="A1">
      <selection activeCell="I15" sqref="I15"/>
    </sheetView>
  </sheetViews>
  <sheetFormatPr defaultColWidth="9.140625" defaultRowHeight="21" customHeight="1"/>
  <cols>
    <col min="1" max="1" width="1.7109375" style="4" customWidth="1"/>
    <col min="2" max="2" width="44.7109375" style="4" customWidth="1"/>
    <col min="3" max="3" width="1.7109375" style="4" customWidth="1"/>
    <col min="4" max="4" width="1.28515625" style="4" customWidth="1"/>
    <col min="5" max="5" width="16.7109375" style="4" customWidth="1"/>
    <col min="6" max="6" width="1.28515625" style="4" customWidth="1"/>
    <col min="7" max="7" width="16.7109375" style="4" customWidth="1"/>
    <col min="8" max="8" width="1.28515625" style="4" customWidth="1"/>
    <col min="9" max="9" width="16.7109375" style="4" customWidth="1"/>
    <col min="10" max="10" width="1.28515625" style="4" customWidth="1"/>
    <col min="11" max="11" width="16.7109375" style="4" customWidth="1"/>
    <col min="12" max="12" width="1.28515625" style="4" customWidth="1"/>
    <col min="13" max="13" width="16.7109375" style="4" customWidth="1"/>
    <col min="14" max="14" width="1.28515625" style="4" customWidth="1"/>
    <col min="15" max="15" width="16.7109375" style="4" customWidth="1"/>
    <col min="16" max="16" width="1.28515625" style="4" customWidth="1"/>
    <col min="17" max="17" width="16.7109375" style="4" customWidth="1"/>
    <col min="18" max="18" width="1.28515625" style="4" customWidth="1"/>
    <col min="19" max="19" width="16.7109375" style="4" customWidth="1"/>
    <col min="20" max="16384" width="9.140625" style="4" customWidth="1"/>
  </cols>
  <sheetData>
    <row r="1" spans="1:19" ht="21" customHeight="1">
      <c r="A1" s="58" t="s">
        <v>129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61"/>
      <c r="M1" s="60"/>
      <c r="N1" s="61"/>
      <c r="O1" s="60"/>
      <c r="P1" s="61"/>
      <c r="Q1" s="60"/>
      <c r="R1" s="61"/>
      <c r="S1" s="60"/>
    </row>
    <row r="2" spans="1:19" ht="21" customHeight="1">
      <c r="A2" s="62" t="s">
        <v>139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21" customHeight="1">
      <c r="A3" s="58" t="s">
        <v>179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21" customHeight="1">
      <c r="A4" s="64"/>
      <c r="B4" s="62"/>
      <c r="C4" s="62"/>
      <c r="D4" s="62"/>
      <c r="E4" s="62"/>
      <c r="F4" s="62"/>
      <c r="G4" s="62"/>
      <c r="H4" s="62"/>
      <c r="I4" s="62"/>
      <c r="J4" s="62"/>
      <c r="K4" s="65"/>
      <c r="L4" s="62"/>
      <c r="M4" s="65"/>
      <c r="N4" s="62"/>
      <c r="O4" s="5"/>
      <c r="P4" s="62"/>
      <c r="Q4" s="5"/>
      <c r="R4" s="62"/>
      <c r="S4" s="5" t="s">
        <v>12</v>
      </c>
    </row>
    <row r="5" spans="1:19" ht="21" customHeight="1">
      <c r="A5" s="64"/>
      <c r="B5" s="62"/>
      <c r="C5" s="62"/>
      <c r="D5" s="62"/>
      <c r="E5" s="149" t="s">
        <v>147</v>
      </c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</row>
    <row r="6" spans="1:19" ht="21" customHeight="1">
      <c r="A6" s="64"/>
      <c r="B6" s="62"/>
      <c r="C6" s="62"/>
      <c r="D6" s="62"/>
      <c r="E6" s="150" t="s">
        <v>110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91"/>
      <c r="Q6" s="91"/>
      <c r="R6" s="91"/>
      <c r="S6" s="91"/>
    </row>
    <row r="7" spans="1:19" ht="21" customHeight="1">
      <c r="A7" s="64"/>
      <c r="B7" s="62"/>
      <c r="C7" s="62"/>
      <c r="D7" s="62"/>
      <c r="E7" s="91"/>
      <c r="F7" s="91"/>
      <c r="G7" s="91"/>
      <c r="H7" s="91"/>
      <c r="I7" s="91"/>
      <c r="J7" s="91"/>
      <c r="K7" s="91"/>
      <c r="L7" s="91"/>
      <c r="M7" s="91"/>
      <c r="N7" s="91"/>
      <c r="O7" s="91" t="s">
        <v>102</v>
      </c>
      <c r="P7" s="91"/>
      <c r="Q7" s="91" t="s">
        <v>105</v>
      </c>
      <c r="R7" s="91"/>
      <c r="S7" s="91"/>
    </row>
    <row r="8" spans="5:19" s="66" customFormat="1" ht="21" customHeight="1">
      <c r="E8" s="66" t="s">
        <v>6</v>
      </c>
      <c r="K8" s="148" t="s">
        <v>4</v>
      </c>
      <c r="L8" s="148"/>
      <c r="M8" s="148"/>
      <c r="O8" s="66" t="s">
        <v>103</v>
      </c>
      <c r="Q8" s="66" t="s">
        <v>106</v>
      </c>
      <c r="S8" s="66" t="s">
        <v>108</v>
      </c>
    </row>
    <row r="9" spans="5:19" s="66" customFormat="1" ht="21" customHeight="1">
      <c r="E9" s="66" t="s">
        <v>175</v>
      </c>
      <c r="G9" s="66" t="s">
        <v>87</v>
      </c>
      <c r="K9" s="66" t="s">
        <v>39</v>
      </c>
      <c r="L9" s="67"/>
      <c r="O9" s="66" t="s">
        <v>104</v>
      </c>
      <c r="Q9" s="66" t="s">
        <v>107</v>
      </c>
      <c r="S9" s="66" t="s">
        <v>109</v>
      </c>
    </row>
    <row r="10" spans="3:19" ht="21" customHeight="1">
      <c r="C10" s="68"/>
      <c r="E10" s="111" t="s">
        <v>2</v>
      </c>
      <c r="G10" s="111" t="s">
        <v>88</v>
      </c>
      <c r="I10" s="111" t="s">
        <v>92</v>
      </c>
      <c r="K10" s="111" t="s">
        <v>40</v>
      </c>
      <c r="M10" s="111" t="s">
        <v>5</v>
      </c>
      <c r="O10" s="111" t="s">
        <v>112</v>
      </c>
      <c r="Q10" s="111" t="s">
        <v>114</v>
      </c>
      <c r="S10" s="111" t="s">
        <v>101</v>
      </c>
    </row>
    <row r="11" spans="1:19" ht="21" customHeight="1">
      <c r="A11" s="58" t="s">
        <v>159</v>
      </c>
      <c r="C11" s="58"/>
      <c r="D11" s="58"/>
      <c r="E11" s="69">
        <v>221449456</v>
      </c>
      <c r="F11" s="69"/>
      <c r="G11" s="69">
        <v>82317791</v>
      </c>
      <c r="H11" s="69"/>
      <c r="I11" s="69">
        <v>392750380</v>
      </c>
      <c r="J11" s="69"/>
      <c r="K11" s="69">
        <v>30000000</v>
      </c>
      <c r="L11" s="69"/>
      <c r="M11" s="69">
        <v>348433650</v>
      </c>
      <c r="N11" s="69"/>
      <c r="O11" s="69">
        <f>SUM(E11:M11)</f>
        <v>1074951277</v>
      </c>
      <c r="P11" s="69"/>
      <c r="Q11" s="69">
        <v>173</v>
      </c>
      <c r="R11" s="69"/>
      <c r="S11" s="69">
        <f>SUM(O11:Q11)</f>
        <v>1074951450</v>
      </c>
    </row>
    <row r="12" spans="1:19" ht="21" customHeight="1">
      <c r="A12" s="4" t="s">
        <v>171</v>
      </c>
      <c r="C12" s="58"/>
      <c r="D12" s="58"/>
      <c r="E12" s="71">
        <v>0</v>
      </c>
      <c r="F12" s="69"/>
      <c r="G12" s="71">
        <v>0</v>
      </c>
      <c r="H12" s="69"/>
      <c r="I12" s="71">
        <v>0</v>
      </c>
      <c r="J12" s="69"/>
      <c r="K12" s="71">
        <v>0</v>
      </c>
      <c r="L12" s="70"/>
      <c r="M12" s="71">
        <f>PL!K33</f>
        <v>-95492638</v>
      </c>
      <c r="N12" s="69"/>
      <c r="O12" s="71">
        <f>SUM(A12:M12)</f>
        <v>-95492638</v>
      </c>
      <c r="P12" s="69"/>
      <c r="Q12" s="71">
        <f>PL!K38</f>
        <v>61</v>
      </c>
      <c r="R12" s="69"/>
      <c r="S12" s="71">
        <f>SUM(O12:Q12)</f>
        <v>-95492577</v>
      </c>
    </row>
    <row r="13" spans="1:19" ht="21" customHeight="1">
      <c r="A13" s="4" t="s">
        <v>93</v>
      </c>
      <c r="C13" s="58"/>
      <c r="D13" s="58"/>
      <c r="E13" s="72">
        <v>0</v>
      </c>
      <c r="F13" s="69"/>
      <c r="G13" s="72">
        <v>0</v>
      </c>
      <c r="H13" s="69"/>
      <c r="I13" s="72">
        <v>0</v>
      </c>
      <c r="J13" s="69"/>
      <c r="K13" s="72">
        <v>0</v>
      </c>
      <c r="L13" s="70"/>
      <c r="M13" s="72">
        <v>0</v>
      </c>
      <c r="N13" s="69"/>
      <c r="O13" s="72">
        <f>SUM(A13:M13)</f>
        <v>0</v>
      </c>
      <c r="P13" s="69"/>
      <c r="Q13" s="72">
        <v>0</v>
      </c>
      <c r="R13" s="69"/>
      <c r="S13" s="72">
        <f>SUM(O13:Q13)</f>
        <v>0</v>
      </c>
    </row>
    <row r="14" spans="1:19" ht="21" customHeight="1">
      <c r="A14" s="4" t="s">
        <v>48</v>
      </c>
      <c r="C14" s="58"/>
      <c r="D14" s="58"/>
      <c r="E14" s="69">
        <f>SUM(E12:E13)</f>
        <v>0</v>
      </c>
      <c r="F14" s="69"/>
      <c r="G14" s="69">
        <f>SUM(G12:G13)</f>
        <v>0</v>
      </c>
      <c r="H14" s="69"/>
      <c r="I14" s="69">
        <f>SUM(I12:I13)</f>
        <v>0</v>
      </c>
      <c r="J14" s="69"/>
      <c r="K14" s="69">
        <f>SUM(K12:K13)</f>
        <v>0</v>
      </c>
      <c r="L14" s="70"/>
      <c r="M14" s="69">
        <f>SUM(M12:M13)</f>
        <v>-95492638</v>
      </c>
      <c r="N14" s="69"/>
      <c r="O14" s="69">
        <f>SUM(O12:O13)</f>
        <v>-95492638</v>
      </c>
      <c r="P14" s="69"/>
      <c r="Q14" s="69">
        <f>SUM(Q12:Q13)</f>
        <v>61</v>
      </c>
      <c r="R14" s="69"/>
      <c r="S14" s="69">
        <f>SUM(S12:S13)</f>
        <v>-95492577</v>
      </c>
    </row>
    <row r="15" spans="1:19" ht="21" customHeight="1">
      <c r="A15" s="4" t="s">
        <v>217</v>
      </c>
      <c r="C15" s="58"/>
      <c r="D15" s="58"/>
      <c r="E15" s="69">
        <v>0</v>
      </c>
      <c r="F15" s="69"/>
      <c r="G15" s="69">
        <v>0</v>
      </c>
      <c r="H15" s="69"/>
      <c r="I15" s="69">
        <v>0</v>
      </c>
      <c r="J15" s="69"/>
      <c r="K15" s="69">
        <v>0</v>
      </c>
      <c r="L15" s="70"/>
      <c r="M15" s="69">
        <v>-39860902</v>
      </c>
      <c r="N15" s="69"/>
      <c r="O15" s="69">
        <f>SUM(E15:N15)</f>
        <v>-39860902</v>
      </c>
      <c r="P15" s="69"/>
      <c r="Q15" s="69">
        <v>-90</v>
      </c>
      <c r="R15" s="69"/>
      <c r="S15" s="69">
        <f>SUM(O15:Q15)</f>
        <v>-39860992</v>
      </c>
    </row>
    <row r="16" spans="1:19" ht="21" customHeight="1" thickBot="1">
      <c r="A16" s="58" t="s">
        <v>160</v>
      </c>
      <c r="C16" s="58"/>
      <c r="D16" s="58"/>
      <c r="E16" s="74">
        <f>SUM(E11:E15)-E14</f>
        <v>221449456</v>
      </c>
      <c r="F16" s="69"/>
      <c r="G16" s="74">
        <f>SUM(G11:G15)-G14</f>
        <v>82317791</v>
      </c>
      <c r="H16" s="69"/>
      <c r="I16" s="74">
        <f>SUM(I11:I15)-I14</f>
        <v>392750380</v>
      </c>
      <c r="J16" s="69"/>
      <c r="K16" s="74">
        <f>SUM(K11:K15)-K14</f>
        <v>30000000</v>
      </c>
      <c r="L16" s="70"/>
      <c r="M16" s="74">
        <f>SUM(M11:M15)-M14</f>
        <v>213080110</v>
      </c>
      <c r="N16" s="69"/>
      <c r="O16" s="74">
        <f>SUM(O11:O15)-O14</f>
        <v>939597737</v>
      </c>
      <c r="P16" s="69"/>
      <c r="Q16" s="74">
        <f>SUM(Q11:Q15)-Q14</f>
        <v>144</v>
      </c>
      <c r="R16" s="69"/>
      <c r="S16" s="74">
        <f>SUM(S11:S15)-S14</f>
        <v>939597881</v>
      </c>
    </row>
    <row r="17" spans="1:19" ht="18" customHeight="1" thickTop="1">
      <c r="A17" s="58"/>
      <c r="C17" s="58"/>
      <c r="D17" s="58"/>
      <c r="E17" s="69"/>
      <c r="F17" s="69"/>
      <c r="G17" s="69"/>
      <c r="H17" s="69"/>
      <c r="I17" s="69"/>
      <c r="J17" s="69"/>
      <c r="K17" s="69"/>
      <c r="L17" s="70"/>
      <c r="M17" s="69"/>
      <c r="N17" s="69"/>
      <c r="O17" s="69"/>
      <c r="P17" s="69"/>
      <c r="Q17" s="69"/>
      <c r="R17" s="69"/>
      <c r="S17" s="69"/>
    </row>
    <row r="18" spans="1:19" ht="21" customHeight="1">
      <c r="A18" s="58" t="s">
        <v>182</v>
      </c>
      <c r="C18" s="58"/>
      <c r="D18" s="58"/>
      <c r="E18" s="69">
        <f>E16</f>
        <v>221449456</v>
      </c>
      <c r="F18" s="69"/>
      <c r="G18" s="69">
        <f>G16</f>
        <v>82317791</v>
      </c>
      <c r="H18" s="69"/>
      <c r="I18" s="69">
        <f>I16</f>
        <v>392750380</v>
      </c>
      <c r="J18" s="69"/>
      <c r="K18" s="69">
        <f>K16</f>
        <v>30000000</v>
      </c>
      <c r="L18" s="69"/>
      <c r="M18" s="69">
        <f>M16</f>
        <v>213080110</v>
      </c>
      <c r="N18" s="69"/>
      <c r="O18" s="69">
        <f>O16</f>
        <v>939597737</v>
      </c>
      <c r="P18" s="69" t="e">
        <f>SUM(#REF!)</f>
        <v>#REF!</v>
      </c>
      <c r="Q18" s="69">
        <f>Q16</f>
        <v>144</v>
      </c>
      <c r="R18" s="69" t="e">
        <f>SUM(#REF!)</f>
        <v>#REF!</v>
      </c>
      <c r="S18" s="69">
        <f>S16</f>
        <v>939597881</v>
      </c>
    </row>
    <row r="19" spans="1:19" ht="21" customHeight="1">
      <c r="A19" s="4" t="s">
        <v>171</v>
      </c>
      <c r="C19" s="58"/>
      <c r="D19" s="58"/>
      <c r="E19" s="71">
        <v>0</v>
      </c>
      <c r="F19" s="69"/>
      <c r="G19" s="71">
        <v>0</v>
      </c>
      <c r="H19" s="69"/>
      <c r="I19" s="71">
        <v>0</v>
      </c>
      <c r="J19" s="69"/>
      <c r="K19" s="71">
        <v>0</v>
      </c>
      <c r="L19" s="70"/>
      <c r="M19" s="71">
        <f>PL!I33</f>
        <v>-100030965</v>
      </c>
      <c r="N19" s="69"/>
      <c r="O19" s="71">
        <f aca="true" t="shared" si="0" ref="O19:O25">SUM(A19:M19)</f>
        <v>-100030965</v>
      </c>
      <c r="P19" s="69"/>
      <c r="Q19" s="71">
        <f>PL!I38</f>
        <v>8</v>
      </c>
      <c r="R19" s="69"/>
      <c r="S19" s="71">
        <f aca="true" t="shared" si="1" ref="S19:S26">SUM(O19:Q19)</f>
        <v>-100030957</v>
      </c>
    </row>
    <row r="20" spans="1:19" ht="21" customHeight="1">
      <c r="A20" s="4" t="s">
        <v>93</v>
      </c>
      <c r="C20" s="58"/>
      <c r="D20" s="58"/>
      <c r="E20" s="72">
        <v>0</v>
      </c>
      <c r="F20" s="69"/>
      <c r="G20" s="72">
        <v>0</v>
      </c>
      <c r="H20" s="69"/>
      <c r="I20" s="72">
        <v>0</v>
      </c>
      <c r="J20" s="69"/>
      <c r="K20" s="72">
        <v>0</v>
      </c>
      <c r="L20" s="70"/>
      <c r="M20" s="72">
        <f>PL!I28</f>
        <v>3039694</v>
      </c>
      <c r="N20" s="69"/>
      <c r="O20" s="72">
        <f t="shared" si="0"/>
        <v>3039694</v>
      </c>
      <c r="P20" s="69"/>
      <c r="Q20" s="72">
        <v>0</v>
      </c>
      <c r="R20" s="69"/>
      <c r="S20" s="72">
        <f t="shared" si="1"/>
        <v>3039694</v>
      </c>
    </row>
    <row r="21" spans="1:19" ht="21" customHeight="1">
      <c r="A21" s="4" t="s">
        <v>48</v>
      </c>
      <c r="C21" s="58"/>
      <c r="D21" s="58"/>
      <c r="E21" s="69">
        <f>SUM(E19:E20)</f>
        <v>0</v>
      </c>
      <c r="F21" s="69"/>
      <c r="G21" s="69">
        <f>SUM(G19:G20)</f>
        <v>0</v>
      </c>
      <c r="H21" s="69"/>
      <c r="I21" s="69">
        <f>SUM(I19:I20)</f>
        <v>0</v>
      </c>
      <c r="J21" s="69"/>
      <c r="K21" s="69">
        <f>SUM(K19:K20)</f>
        <v>0</v>
      </c>
      <c r="L21" s="70"/>
      <c r="M21" s="69">
        <f>SUM(M19:M20)</f>
        <v>-96991271</v>
      </c>
      <c r="N21" s="69"/>
      <c r="O21" s="69">
        <f t="shared" si="0"/>
        <v>-96991271</v>
      </c>
      <c r="P21" s="69"/>
      <c r="Q21" s="69">
        <f>SUM(Q19:Q20)</f>
        <v>8</v>
      </c>
      <c r="R21" s="69"/>
      <c r="S21" s="69">
        <f t="shared" si="1"/>
        <v>-96991263</v>
      </c>
    </row>
    <row r="22" spans="1:19" ht="21" customHeight="1">
      <c r="A22" s="127" t="s">
        <v>218</v>
      </c>
      <c r="C22" s="58"/>
      <c r="D22" s="58"/>
      <c r="E22" s="92">
        <v>221449456</v>
      </c>
      <c r="F22" s="92"/>
      <c r="G22" s="92">
        <v>44289891</v>
      </c>
      <c r="H22" s="92"/>
      <c r="I22" s="92">
        <v>0</v>
      </c>
      <c r="J22" s="92"/>
      <c r="K22" s="92">
        <v>0</v>
      </c>
      <c r="L22" s="93"/>
      <c r="M22" s="92">
        <v>0</v>
      </c>
      <c r="N22" s="69"/>
      <c r="O22" s="69">
        <f t="shared" si="0"/>
        <v>265739347</v>
      </c>
      <c r="P22" s="69"/>
      <c r="Q22" s="69">
        <v>0</v>
      </c>
      <c r="R22" s="69"/>
      <c r="S22" s="69">
        <f t="shared" si="1"/>
        <v>265739347</v>
      </c>
    </row>
    <row r="23" spans="1:19" ht="21" customHeight="1">
      <c r="A23" s="127" t="s">
        <v>219</v>
      </c>
      <c r="C23" s="58"/>
      <c r="D23" s="58"/>
      <c r="E23" s="92">
        <v>0</v>
      </c>
      <c r="F23" s="92"/>
      <c r="G23" s="92">
        <v>392646248</v>
      </c>
      <c r="H23" s="92"/>
      <c r="I23" s="92">
        <v>-392646248</v>
      </c>
      <c r="J23" s="92"/>
      <c r="K23" s="92">
        <v>0</v>
      </c>
      <c r="L23" s="93"/>
      <c r="M23" s="92">
        <v>0</v>
      </c>
      <c r="N23" s="69"/>
      <c r="O23" s="69">
        <f t="shared" si="0"/>
        <v>0</v>
      </c>
      <c r="P23" s="69"/>
      <c r="Q23" s="69">
        <v>0</v>
      </c>
      <c r="R23" s="69"/>
      <c r="S23" s="69">
        <f t="shared" si="1"/>
        <v>0</v>
      </c>
    </row>
    <row r="24" spans="1:19" ht="21" customHeight="1">
      <c r="A24" s="127" t="s">
        <v>193</v>
      </c>
      <c r="C24" s="58"/>
      <c r="D24" s="58"/>
      <c r="E24" s="92"/>
      <c r="F24" s="92"/>
      <c r="G24" s="92"/>
      <c r="H24" s="92"/>
      <c r="I24" s="92"/>
      <c r="J24" s="92"/>
      <c r="K24" s="92"/>
      <c r="L24" s="93"/>
      <c r="M24" s="92"/>
      <c r="N24" s="69"/>
      <c r="O24" s="69"/>
      <c r="P24" s="69"/>
      <c r="Q24" s="69"/>
      <c r="R24" s="69"/>
      <c r="S24" s="69"/>
    </row>
    <row r="25" spans="1:19" ht="21" customHeight="1">
      <c r="A25" s="127" t="s">
        <v>220</v>
      </c>
      <c r="C25" s="58"/>
      <c r="D25" s="58"/>
      <c r="E25" s="92">
        <v>32346</v>
      </c>
      <c r="F25" s="92"/>
      <c r="G25" s="92">
        <v>155130</v>
      </c>
      <c r="H25" s="92"/>
      <c r="I25" s="92">
        <v>-104132</v>
      </c>
      <c r="J25" s="92"/>
      <c r="K25" s="92">
        <v>0</v>
      </c>
      <c r="L25" s="93"/>
      <c r="M25" s="92">
        <v>0</v>
      </c>
      <c r="N25" s="69"/>
      <c r="O25" s="69">
        <f t="shared" si="0"/>
        <v>83344</v>
      </c>
      <c r="P25" s="69"/>
      <c r="Q25" s="69">
        <v>0</v>
      </c>
      <c r="R25" s="69"/>
      <c r="S25" s="69">
        <f t="shared" si="1"/>
        <v>83344</v>
      </c>
    </row>
    <row r="26" spans="1:19" ht="21" customHeight="1">
      <c r="A26" s="4" t="s">
        <v>226</v>
      </c>
      <c r="C26" s="58"/>
      <c r="D26" s="58"/>
      <c r="E26" s="69">
        <v>0</v>
      </c>
      <c r="F26" s="69"/>
      <c r="G26" s="69">
        <v>0</v>
      </c>
      <c r="H26" s="69"/>
      <c r="I26" s="69">
        <v>0</v>
      </c>
      <c r="J26" s="69"/>
      <c r="K26" s="69">
        <v>0</v>
      </c>
      <c r="L26" s="70"/>
      <c r="M26" s="69"/>
      <c r="N26" s="69"/>
      <c r="O26" s="69">
        <f>SUM(E26:N26)</f>
        <v>0</v>
      </c>
      <c r="P26" s="69"/>
      <c r="Q26" s="69">
        <v>-30</v>
      </c>
      <c r="R26" s="69"/>
      <c r="S26" s="69">
        <f t="shared" si="1"/>
        <v>-30</v>
      </c>
    </row>
    <row r="27" spans="1:19" ht="21" customHeight="1" thickBot="1">
      <c r="A27" s="58" t="s">
        <v>181</v>
      </c>
      <c r="C27" s="58"/>
      <c r="D27" s="58"/>
      <c r="E27" s="74">
        <f>SUM(E18:E26)-E21</f>
        <v>442931258</v>
      </c>
      <c r="F27" s="69"/>
      <c r="G27" s="74">
        <f>SUM(G18:G26)-G21</f>
        <v>519409060</v>
      </c>
      <c r="H27" s="69"/>
      <c r="I27" s="74">
        <f>SUM(I18:I26)-I21</f>
        <v>0</v>
      </c>
      <c r="J27" s="69"/>
      <c r="K27" s="74">
        <f>SUM(K18:K26)-K21</f>
        <v>30000000</v>
      </c>
      <c r="L27" s="70"/>
      <c r="M27" s="74">
        <f>SUM(M18:M26)-M21</f>
        <v>116088839</v>
      </c>
      <c r="N27" s="69"/>
      <c r="O27" s="74">
        <f>SUM(O18:O26)-O21</f>
        <v>1108429157</v>
      </c>
      <c r="P27" s="69"/>
      <c r="Q27" s="74">
        <f>SUM(Q18:Q26)-Q21</f>
        <v>122</v>
      </c>
      <c r="R27" s="69"/>
      <c r="S27" s="74">
        <f>SUM(S18:S26)-S21</f>
        <v>1108429279</v>
      </c>
    </row>
    <row r="28" spans="1:19" ht="15.75" customHeight="1" thickTop="1">
      <c r="A28" s="58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</row>
    <row r="29" ht="21" customHeight="1">
      <c r="A29" s="4" t="s">
        <v>7</v>
      </c>
    </row>
  </sheetData>
  <sheetProtection/>
  <mergeCells count="3">
    <mergeCell ref="K8:M8"/>
    <mergeCell ref="E5:S5"/>
    <mergeCell ref="E6:O6"/>
  </mergeCells>
  <printOptions/>
  <pageMargins left="0.7874015748031497" right="0.3937007874015748" top="0.9055118110236221" bottom="0.3937007874015748" header="0.1968503937007874" footer="0.1968503937007874"/>
  <pageSetup fitToHeight="0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showGridLines="0" view="pageBreakPreview" zoomScale="85" zoomScaleSheetLayoutView="85" zoomScalePageLayoutView="0" workbookViewId="0" topLeftCell="A1">
      <selection activeCell="F15" sqref="F15"/>
    </sheetView>
  </sheetViews>
  <sheetFormatPr defaultColWidth="9.140625" defaultRowHeight="22.5" customHeight="1"/>
  <cols>
    <col min="1" max="1" width="1.7109375" style="4" customWidth="1"/>
    <col min="2" max="2" width="55.140625" style="4" customWidth="1"/>
    <col min="3" max="3" width="10.28125" style="4" customWidth="1"/>
    <col min="4" max="4" width="1.28515625" style="4" customWidth="1"/>
    <col min="5" max="5" width="18.140625" style="4" customWidth="1"/>
    <col min="6" max="6" width="1.28515625" style="4" customWidth="1"/>
    <col min="7" max="7" width="18.140625" style="4" customWidth="1"/>
    <col min="8" max="8" width="1.28515625" style="4" customWidth="1"/>
    <col min="9" max="9" width="18.140625" style="4" customWidth="1"/>
    <col min="10" max="10" width="1.28515625" style="4" customWidth="1"/>
    <col min="11" max="11" width="18.140625" style="4" customWidth="1"/>
    <col min="12" max="12" width="1.28515625" style="4" customWidth="1"/>
    <col min="13" max="13" width="18.140625" style="4" customWidth="1"/>
    <col min="14" max="14" width="1.28515625" style="4" customWidth="1"/>
    <col min="15" max="15" width="18.140625" style="4" customWidth="1"/>
    <col min="16" max="16384" width="9.140625" style="4" customWidth="1"/>
  </cols>
  <sheetData>
    <row r="1" spans="1:15" ht="22.5" customHeight="1">
      <c r="A1" s="58" t="s">
        <v>129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61"/>
      <c r="M1" s="60"/>
      <c r="N1" s="61"/>
      <c r="O1" s="60"/>
    </row>
    <row r="2" spans="1:15" ht="22.5" customHeight="1">
      <c r="A2" s="62" t="s">
        <v>172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2.5" customHeight="1">
      <c r="A3" s="58" t="s">
        <v>179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22.5" customHeight="1">
      <c r="A4" s="64"/>
      <c r="B4" s="62"/>
      <c r="C4" s="62"/>
      <c r="D4" s="62"/>
      <c r="E4" s="62"/>
      <c r="F4" s="62"/>
      <c r="G4" s="62"/>
      <c r="H4" s="62"/>
      <c r="I4" s="62"/>
      <c r="J4" s="62"/>
      <c r="K4" s="65"/>
      <c r="L4" s="62"/>
      <c r="M4" s="65"/>
      <c r="N4" s="62"/>
      <c r="O4" s="5" t="s">
        <v>12</v>
      </c>
    </row>
    <row r="5" spans="1:15" ht="22.5" customHeight="1">
      <c r="A5" s="64"/>
      <c r="B5" s="62"/>
      <c r="C5" s="62"/>
      <c r="D5" s="62"/>
      <c r="E5" s="149" t="s">
        <v>95</v>
      </c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5:15" s="66" customFormat="1" ht="22.5" customHeight="1">
      <c r="E6" s="66" t="s">
        <v>6</v>
      </c>
      <c r="K6" s="148" t="s">
        <v>4</v>
      </c>
      <c r="L6" s="148"/>
      <c r="M6" s="148"/>
      <c r="O6" s="66" t="s">
        <v>1</v>
      </c>
    </row>
    <row r="7" spans="5:15" s="66" customFormat="1" ht="22.5" customHeight="1">
      <c r="E7" s="66" t="s">
        <v>175</v>
      </c>
      <c r="G7" s="66" t="s">
        <v>87</v>
      </c>
      <c r="K7" s="66" t="s">
        <v>39</v>
      </c>
      <c r="L7" s="67"/>
      <c r="O7" s="66" t="s">
        <v>109</v>
      </c>
    </row>
    <row r="8" spans="3:15" ht="22.5" customHeight="1">
      <c r="C8" s="68"/>
      <c r="E8" s="111" t="s">
        <v>2</v>
      </c>
      <c r="G8" s="111" t="s">
        <v>88</v>
      </c>
      <c r="I8" s="111" t="s">
        <v>92</v>
      </c>
      <c r="K8" s="111" t="s">
        <v>40</v>
      </c>
      <c r="M8" s="111" t="s">
        <v>5</v>
      </c>
      <c r="O8" s="111" t="s">
        <v>101</v>
      </c>
    </row>
    <row r="9" spans="1:15" ht="22.5" customHeight="1">
      <c r="A9" s="58" t="s">
        <v>159</v>
      </c>
      <c r="B9" s="58"/>
      <c r="C9" s="69"/>
      <c r="D9" s="69"/>
      <c r="E9" s="69">
        <v>221449456</v>
      </c>
      <c r="F9" s="69"/>
      <c r="G9" s="69">
        <v>82317791</v>
      </c>
      <c r="H9" s="69"/>
      <c r="I9" s="69">
        <v>392750380</v>
      </c>
      <c r="J9" s="70"/>
      <c r="K9" s="69">
        <v>30000000</v>
      </c>
      <c r="L9" s="69"/>
      <c r="M9" s="69">
        <v>306837283</v>
      </c>
      <c r="N9" s="69"/>
      <c r="O9" s="69">
        <f>SUM(E9:M9)</f>
        <v>1033354910</v>
      </c>
    </row>
    <row r="10" spans="1:15" ht="22.5" customHeight="1">
      <c r="A10" s="4" t="s">
        <v>171</v>
      </c>
      <c r="C10" s="58"/>
      <c r="D10" s="58"/>
      <c r="E10" s="71">
        <v>0</v>
      </c>
      <c r="F10" s="69"/>
      <c r="G10" s="71">
        <v>0</v>
      </c>
      <c r="H10" s="69"/>
      <c r="I10" s="71">
        <v>0</v>
      </c>
      <c r="J10" s="69"/>
      <c r="K10" s="71">
        <v>0</v>
      </c>
      <c r="L10" s="70"/>
      <c r="M10" s="71">
        <f>PL!O22</f>
        <v>-81101659</v>
      </c>
      <c r="N10" s="69"/>
      <c r="O10" s="71">
        <f>SUM(E10:M10)</f>
        <v>-81101659</v>
      </c>
    </row>
    <row r="11" spans="1:15" ht="22.5" customHeight="1">
      <c r="A11" s="4" t="s">
        <v>93</v>
      </c>
      <c r="C11" s="58"/>
      <c r="D11" s="58"/>
      <c r="E11" s="72">
        <v>0</v>
      </c>
      <c r="F11" s="69"/>
      <c r="G11" s="72">
        <v>0</v>
      </c>
      <c r="H11" s="69"/>
      <c r="I11" s="72">
        <v>0</v>
      </c>
      <c r="J11" s="69"/>
      <c r="K11" s="72">
        <v>0</v>
      </c>
      <c r="L11" s="70"/>
      <c r="M11" s="72">
        <v>0</v>
      </c>
      <c r="N11" s="69"/>
      <c r="O11" s="72">
        <f>SUM(E11:M11)</f>
        <v>0</v>
      </c>
    </row>
    <row r="12" spans="1:15" s="73" customFormat="1" ht="22.5" customHeight="1">
      <c r="A12" s="4" t="s">
        <v>48</v>
      </c>
      <c r="B12" s="4"/>
      <c r="E12" s="69">
        <f>SUM(E10:E11)</f>
        <v>0</v>
      </c>
      <c r="F12" s="69"/>
      <c r="G12" s="69">
        <f>SUM(G10:G11)</f>
        <v>0</v>
      </c>
      <c r="H12" s="69"/>
      <c r="I12" s="69">
        <f>SUM(I10:I11)</f>
        <v>0</v>
      </c>
      <c r="J12" s="69"/>
      <c r="K12" s="69">
        <f>SUM(K10:K11)</f>
        <v>0</v>
      </c>
      <c r="L12" s="70"/>
      <c r="M12" s="69">
        <f>SUM(M10:M11)</f>
        <v>-81101659</v>
      </c>
      <c r="N12" s="69"/>
      <c r="O12" s="69">
        <f>SUM(E12:M12)</f>
        <v>-81101659</v>
      </c>
    </row>
    <row r="13" spans="1:15" ht="22.5" customHeight="1">
      <c r="A13" s="4" t="s">
        <v>217</v>
      </c>
      <c r="C13" s="58"/>
      <c r="D13" s="58"/>
      <c r="E13" s="92">
        <v>0</v>
      </c>
      <c r="F13" s="92"/>
      <c r="G13" s="92">
        <v>0</v>
      </c>
      <c r="H13" s="92"/>
      <c r="I13" s="92">
        <v>0</v>
      </c>
      <c r="J13" s="92"/>
      <c r="K13" s="92">
        <v>0</v>
      </c>
      <c r="L13" s="93"/>
      <c r="M13" s="92">
        <v>-39860902</v>
      </c>
      <c r="N13" s="69"/>
      <c r="O13" s="69">
        <f>SUM(E13:M13)</f>
        <v>-39860902</v>
      </c>
    </row>
    <row r="14" spans="1:15" ht="22.5" customHeight="1" thickBot="1">
      <c r="A14" s="58" t="s">
        <v>160</v>
      </c>
      <c r="C14" s="58"/>
      <c r="D14" s="58"/>
      <c r="E14" s="74">
        <f>SUM(E9:E13)-E12</f>
        <v>221449456</v>
      </c>
      <c r="F14" s="69"/>
      <c r="G14" s="74">
        <f>SUM(G9:G13)-G12</f>
        <v>82317791</v>
      </c>
      <c r="H14" s="69"/>
      <c r="I14" s="74">
        <f>SUM(I9:I13)-I12</f>
        <v>392750380</v>
      </c>
      <c r="J14" s="69"/>
      <c r="K14" s="74">
        <f>SUM(K9:K13)-K12</f>
        <v>30000000</v>
      </c>
      <c r="L14" s="70"/>
      <c r="M14" s="74">
        <f>SUM(M9:M13)-M12</f>
        <v>185874722</v>
      </c>
      <c r="N14" s="69"/>
      <c r="O14" s="74">
        <f>SUM(O9:O13)-O12</f>
        <v>912392349</v>
      </c>
    </row>
    <row r="15" spans="1:15" ht="22.5" customHeight="1" thickTop="1">
      <c r="A15" s="58"/>
      <c r="C15" s="58"/>
      <c r="D15" s="58"/>
      <c r="E15" s="69"/>
      <c r="F15" s="69"/>
      <c r="G15" s="69"/>
      <c r="H15" s="69"/>
      <c r="I15" s="69"/>
      <c r="J15" s="69"/>
      <c r="K15" s="69"/>
      <c r="L15" s="70"/>
      <c r="M15" s="69"/>
      <c r="N15" s="69"/>
      <c r="O15" s="69"/>
    </row>
    <row r="16" spans="1:15" ht="22.5" customHeight="1">
      <c r="A16" s="58" t="s">
        <v>180</v>
      </c>
      <c r="B16" s="58"/>
      <c r="C16" s="69"/>
      <c r="D16" s="69"/>
      <c r="E16" s="69">
        <f>E14</f>
        <v>221449456</v>
      </c>
      <c r="F16" s="69"/>
      <c r="G16" s="69">
        <f>G14</f>
        <v>82317791</v>
      </c>
      <c r="H16" s="69"/>
      <c r="I16" s="69">
        <f>I14</f>
        <v>392750380</v>
      </c>
      <c r="J16" s="70"/>
      <c r="K16" s="69">
        <f>K14</f>
        <v>30000000</v>
      </c>
      <c r="L16" s="69"/>
      <c r="M16" s="69">
        <f>M14</f>
        <v>185874722</v>
      </c>
      <c r="N16" s="69"/>
      <c r="O16" s="69">
        <f>O14</f>
        <v>912392349</v>
      </c>
    </row>
    <row r="17" spans="1:15" ht="22.5" customHeight="1">
      <c r="A17" s="4" t="s">
        <v>171</v>
      </c>
      <c r="C17" s="58"/>
      <c r="D17" s="58"/>
      <c r="E17" s="71">
        <v>0</v>
      </c>
      <c r="F17" s="69"/>
      <c r="G17" s="71">
        <v>0</v>
      </c>
      <c r="H17" s="69"/>
      <c r="I17" s="71">
        <v>0</v>
      </c>
      <c r="J17" s="69"/>
      <c r="K17" s="71">
        <v>0</v>
      </c>
      <c r="L17" s="70"/>
      <c r="M17" s="71">
        <f>PL!M22</f>
        <v>-89902953</v>
      </c>
      <c r="N17" s="69"/>
      <c r="O17" s="71">
        <f aca="true" t="shared" si="0" ref="O17:O23">SUM(E17:M17)</f>
        <v>-89902953</v>
      </c>
    </row>
    <row r="18" spans="1:15" ht="22.5" customHeight="1">
      <c r="A18" s="4" t="s">
        <v>93</v>
      </c>
      <c r="C18" s="58"/>
      <c r="D18" s="58"/>
      <c r="E18" s="72">
        <v>0</v>
      </c>
      <c r="F18" s="69"/>
      <c r="G18" s="72">
        <v>0</v>
      </c>
      <c r="H18" s="69"/>
      <c r="I18" s="72">
        <v>0</v>
      </c>
      <c r="J18" s="69"/>
      <c r="K18" s="72">
        <v>0</v>
      </c>
      <c r="L18" s="70"/>
      <c r="M18" s="72">
        <f>PL!M28</f>
        <v>2877331</v>
      </c>
      <c r="N18" s="69"/>
      <c r="O18" s="72">
        <f t="shared" si="0"/>
        <v>2877331</v>
      </c>
    </row>
    <row r="19" spans="1:15" ht="22.5" customHeight="1">
      <c r="A19" s="4" t="s">
        <v>48</v>
      </c>
      <c r="C19" s="58"/>
      <c r="D19" s="58"/>
      <c r="E19" s="69">
        <f>SUM(E17:E18)</f>
        <v>0</v>
      </c>
      <c r="F19" s="69"/>
      <c r="G19" s="69">
        <f>SUM(G17:G18)</f>
        <v>0</v>
      </c>
      <c r="H19" s="69"/>
      <c r="I19" s="69">
        <f>SUM(I17:I18)</f>
        <v>0</v>
      </c>
      <c r="J19" s="69"/>
      <c r="K19" s="69">
        <f>SUM(K17:K18)</f>
        <v>0</v>
      </c>
      <c r="L19" s="70"/>
      <c r="M19" s="69">
        <f>SUM(M17:M18)</f>
        <v>-87025622</v>
      </c>
      <c r="N19" s="69"/>
      <c r="O19" s="69">
        <f t="shared" si="0"/>
        <v>-87025622</v>
      </c>
    </row>
    <row r="20" spans="1:15" ht="22.5" customHeight="1">
      <c r="A20" s="127" t="s">
        <v>218</v>
      </c>
      <c r="C20" s="58"/>
      <c r="D20" s="58"/>
      <c r="E20" s="92">
        <v>221449456</v>
      </c>
      <c r="F20" s="92"/>
      <c r="G20" s="92">
        <v>44289891</v>
      </c>
      <c r="H20" s="92"/>
      <c r="I20" s="92">
        <v>0</v>
      </c>
      <c r="J20" s="92"/>
      <c r="K20" s="92">
        <v>0</v>
      </c>
      <c r="L20" s="93"/>
      <c r="M20" s="92">
        <v>0</v>
      </c>
      <c r="N20" s="69"/>
      <c r="O20" s="69">
        <f t="shared" si="0"/>
        <v>265739347</v>
      </c>
    </row>
    <row r="21" spans="1:15" ht="22.5" customHeight="1">
      <c r="A21" s="127" t="s">
        <v>219</v>
      </c>
      <c r="C21" s="58"/>
      <c r="D21" s="58"/>
      <c r="E21" s="92">
        <v>0</v>
      </c>
      <c r="F21" s="92"/>
      <c r="G21" s="92">
        <v>392646248</v>
      </c>
      <c r="H21" s="92"/>
      <c r="I21" s="92">
        <v>-392646248</v>
      </c>
      <c r="J21" s="92"/>
      <c r="K21" s="92">
        <v>0</v>
      </c>
      <c r="L21" s="93"/>
      <c r="M21" s="92">
        <v>0</v>
      </c>
      <c r="N21" s="69"/>
      <c r="O21" s="69">
        <f t="shared" si="0"/>
        <v>0</v>
      </c>
    </row>
    <row r="22" spans="1:15" ht="22.5" customHeight="1">
      <c r="A22" s="127" t="s">
        <v>193</v>
      </c>
      <c r="C22" s="58"/>
      <c r="D22" s="58"/>
      <c r="E22" s="92"/>
      <c r="F22" s="92"/>
      <c r="G22" s="92"/>
      <c r="H22" s="92"/>
      <c r="I22" s="92"/>
      <c r="J22" s="92"/>
      <c r="K22" s="92"/>
      <c r="L22" s="93"/>
      <c r="M22" s="92"/>
      <c r="N22" s="69"/>
      <c r="O22" s="69"/>
    </row>
    <row r="23" spans="1:15" ht="22.5" customHeight="1">
      <c r="A23" s="127" t="s">
        <v>220</v>
      </c>
      <c r="C23" s="58"/>
      <c r="D23" s="58"/>
      <c r="E23" s="92">
        <v>32346</v>
      </c>
      <c r="F23" s="92"/>
      <c r="G23" s="92">
        <v>155130</v>
      </c>
      <c r="H23" s="92"/>
      <c r="I23" s="92">
        <v>-104132</v>
      </c>
      <c r="J23" s="92"/>
      <c r="K23" s="92">
        <v>0</v>
      </c>
      <c r="L23" s="93"/>
      <c r="M23" s="92">
        <v>0</v>
      </c>
      <c r="N23" s="69"/>
      <c r="O23" s="69">
        <f t="shared" si="0"/>
        <v>83344</v>
      </c>
    </row>
    <row r="24" spans="1:15" ht="22.5" customHeight="1" thickBot="1">
      <c r="A24" s="58" t="s">
        <v>181</v>
      </c>
      <c r="C24" s="58"/>
      <c r="D24" s="58"/>
      <c r="E24" s="74">
        <f>SUM(E16:E23)-E19</f>
        <v>442931258</v>
      </c>
      <c r="F24" s="69"/>
      <c r="G24" s="74">
        <f>SUM(G16:G23)-G19</f>
        <v>519409060</v>
      </c>
      <c r="H24" s="69"/>
      <c r="I24" s="74">
        <f>SUM(I16:I23)-I19</f>
        <v>0</v>
      </c>
      <c r="J24" s="69"/>
      <c r="K24" s="74">
        <f>SUM(K16:K23)-K19</f>
        <v>30000000</v>
      </c>
      <c r="L24" s="70"/>
      <c r="M24" s="74">
        <f>SUM(M16:M23)-M19</f>
        <v>98849100</v>
      </c>
      <c r="N24" s="69"/>
      <c r="O24" s="74">
        <f>SUM(O16:O23)-O19</f>
        <v>1091189418</v>
      </c>
    </row>
    <row r="25" spans="1:15" ht="22.5" customHeight="1" thickTop="1">
      <c r="A25" s="58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ht="22.5" customHeight="1">
      <c r="A26" s="4" t="s">
        <v>7</v>
      </c>
    </row>
  </sheetData>
  <sheetProtection/>
  <mergeCells count="2">
    <mergeCell ref="K6:M6"/>
    <mergeCell ref="E5:O5"/>
  </mergeCells>
  <printOptions horizontalCentered="1"/>
  <pageMargins left="0.3937007874015748" right="0.3937007874015748" top="0.9055118110236221" bottom="0" header="0.1968503937007874" footer="0.1968503937007874"/>
  <pageSetup firstPageNumber="2" useFirstPageNumber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86"/>
  <sheetViews>
    <sheetView showGridLines="0" view="pageBreakPreview" zoomScale="85" zoomScaleNormal="85" zoomScaleSheetLayoutView="85" zoomScalePageLayoutView="0" workbookViewId="0" topLeftCell="A1">
      <selection activeCell="G78" sqref="G78"/>
    </sheetView>
  </sheetViews>
  <sheetFormatPr defaultColWidth="9.7109375" defaultRowHeight="21.75" customHeight="1"/>
  <cols>
    <col min="1" max="1" width="1.7109375" style="57" customWidth="1"/>
    <col min="2" max="3" width="1.7109375" style="2" customWidth="1"/>
    <col min="4" max="4" width="20.7109375" style="2" customWidth="1"/>
    <col min="5" max="5" width="21.28125" style="2" customWidth="1"/>
    <col min="6" max="6" width="1.28515625" style="11" customWidth="1"/>
    <col min="7" max="7" width="6.8515625" style="19" customWidth="1"/>
    <col min="8" max="8" width="1.28515625" style="19" customWidth="1"/>
    <col min="9" max="9" width="14.7109375" style="19" customWidth="1"/>
    <col min="10" max="10" width="1.28515625" style="19" customWidth="1"/>
    <col min="11" max="11" width="14.7109375" style="19" customWidth="1"/>
    <col min="12" max="12" width="1.28515625" style="11" customWidth="1"/>
    <col min="13" max="13" width="14.7109375" style="20" customWidth="1"/>
    <col min="14" max="14" width="1.28515625" style="11" customWidth="1"/>
    <col min="15" max="15" width="14.7109375" style="20" customWidth="1"/>
    <col min="16" max="16" width="0.85546875" style="2" customWidth="1"/>
    <col min="17" max="17" width="16.421875" style="20" bestFit="1" customWidth="1"/>
    <col min="18" max="18" width="10.140625" style="2" bestFit="1" customWidth="1"/>
    <col min="19" max="37" width="9.7109375" style="2" customWidth="1"/>
    <col min="38" max="40" width="15.7109375" style="2" customWidth="1"/>
    <col min="41" max="58" width="9.7109375" style="2" customWidth="1"/>
    <col min="59" max="63" width="10.7109375" style="2" customWidth="1"/>
    <col min="64" max="72" width="9.7109375" style="2" customWidth="1"/>
    <col min="73" max="77" width="10.7109375" style="2" customWidth="1"/>
    <col min="78" max="16384" width="9.7109375" style="2" customWidth="1"/>
  </cols>
  <sheetData>
    <row r="1" spans="1:15" ht="21.75" customHeight="1">
      <c r="A1" s="6" t="s">
        <v>129</v>
      </c>
      <c r="B1" s="7"/>
      <c r="C1" s="7"/>
      <c r="D1" s="7"/>
      <c r="E1" s="7"/>
      <c r="F1" s="8"/>
      <c r="G1" s="9"/>
      <c r="H1" s="9"/>
      <c r="I1" s="9"/>
      <c r="J1" s="9"/>
      <c r="K1" s="9"/>
      <c r="L1" s="8"/>
      <c r="M1" s="10"/>
      <c r="N1" s="8"/>
      <c r="O1" s="10"/>
    </row>
    <row r="2" spans="1:17" s="37" customFormat="1" ht="21.75" customHeight="1">
      <c r="A2" s="35" t="s">
        <v>134</v>
      </c>
      <c r="C2" s="43"/>
      <c r="D2" s="43"/>
      <c r="E2" s="43"/>
      <c r="F2" s="44"/>
      <c r="G2" s="45"/>
      <c r="H2" s="45"/>
      <c r="I2" s="45"/>
      <c r="J2" s="45"/>
      <c r="K2" s="45"/>
      <c r="L2" s="46"/>
      <c r="M2" s="46"/>
      <c r="N2" s="47"/>
      <c r="O2" s="46"/>
      <c r="Q2" s="20"/>
    </row>
    <row r="3" spans="1:15" ht="21.75" customHeight="1">
      <c r="A3" s="6" t="s">
        <v>179</v>
      </c>
      <c r="B3" s="8"/>
      <c r="C3" s="8"/>
      <c r="D3" s="8"/>
      <c r="E3" s="8"/>
      <c r="F3" s="8"/>
      <c r="G3" s="9"/>
      <c r="H3" s="9"/>
      <c r="I3" s="9"/>
      <c r="J3" s="9"/>
      <c r="K3" s="9"/>
      <c r="L3" s="8"/>
      <c r="M3" s="8"/>
      <c r="N3" s="8"/>
      <c r="O3" s="8"/>
    </row>
    <row r="4" spans="1:15" ht="21.75" customHeight="1">
      <c r="A4" s="2"/>
      <c r="G4" s="2"/>
      <c r="H4" s="2"/>
      <c r="I4" s="2"/>
      <c r="J4" s="2"/>
      <c r="K4" s="2"/>
      <c r="M4" s="3"/>
      <c r="N4" s="12"/>
      <c r="O4" s="3" t="s">
        <v>12</v>
      </c>
    </row>
    <row r="5" spans="1:15" ht="21.75" customHeight="1">
      <c r="A5" s="2"/>
      <c r="G5" s="13"/>
      <c r="H5" s="13"/>
      <c r="I5" s="147" t="s">
        <v>118</v>
      </c>
      <c r="J5" s="147"/>
      <c r="K5" s="147"/>
      <c r="L5" s="2"/>
      <c r="M5" s="146" t="s">
        <v>95</v>
      </c>
      <c r="N5" s="146"/>
      <c r="O5" s="146"/>
    </row>
    <row r="6" spans="1:15" ht="21.75" customHeight="1">
      <c r="A6" s="2"/>
      <c r="G6" s="115" t="s">
        <v>8</v>
      </c>
      <c r="H6" s="1"/>
      <c r="I6" s="14">
        <v>2022</v>
      </c>
      <c r="J6" s="16"/>
      <c r="K6" s="14">
        <v>2021</v>
      </c>
      <c r="L6" s="15"/>
      <c r="M6" s="14">
        <v>2022</v>
      </c>
      <c r="N6" s="16"/>
      <c r="O6" s="14">
        <v>2021</v>
      </c>
    </row>
    <row r="7" spans="1:17" s="37" customFormat="1" ht="21.75" customHeight="1">
      <c r="A7" s="35" t="s">
        <v>49</v>
      </c>
      <c r="B7" s="48"/>
      <c r="C7" s="48"/>
      <c r="D7" s="48"/>
      <c r="E7" s="48"/>
      <c r="F7" s="48"/>
      <c r="G7" s="49"/>
      <c r="H7" s="49"/>
      <c r="I7" s="49"/>
      <c r="J7" s="50"/>
      <c r="K7" s="50"/>
      <c r="L7" s="51"/>
      <c r="M7" s="51"/>
      <c r="N7" s="41"/>
      <c r="O7" s="51"/>
      <c r="Q7" s="20"/>
    </row>
    <row r="8" spans="1:17" s="37" customFormat="1" ht="21.75" customHeight="1">
      <c r="A8" s="37" t="s">
        <v>213</v>
      </c>
      <c r="B8" s="52"/>
      <c r="C8" s="52"/>
      <c r="D8" s="52"/>
      <c r="E8" s="52"/>
      <c r="F8" s="52"/>
      <c r="G8" s="53"/>
      <c r="H8" s="53"/>
      <c r="I8" s="28">
        <f>PL!I20</f>
        <v>-123457710</v>
      </c>
      <c r="J8" s="54"/>
      <c r="K8" s="28">
        <f>PL!K20</f>
        <v>-119228189</v>
      </c>
      <c r="L8" s="51"/>
      <c r="M8" s="28">
        <f>PL!M20</f>
        <v>-113697108</v>
      </c>
      <c r="N8" s="28"/>
      <c r="O8" s="28">
        <f>PL!O20</f>
        <v>-108722755</v>
      </c>
      <c r="Q8" s="20"/>
    </row>
    <row r="9" spans="1:17" s="37" customFormat="1" ht="21.75" customHeight="1">
      <c r="A9" s="37" t="s">
        <v>96</v>
      </c>
      <c r="B9" s="52"/>
      <c r="C9" s="52"/>
      <c r="D9" s="52"/>
      <c r="E9" s="52"/>
      <c r="F9" s="52"/>
      <c r="G9" s="54"/>
      <c r="H9" s="54"/>
      <c r="I9" s="54"/>
      <c r="J9" s="54"/>
      <c r="K9" s="54"/>
      <c r="L9" s="51"/>
      <c r="M9" s="55"/>
      <c r="N9" s="28"/>
      <c r="O9" s="55"/>
      <c r="Q9" s="20"/>
    </row>
    <row r="10" spans="1:17" s="37" customFormat="1" ht="21.75" customHeight="1">
      <c r="A10" s="37" t="s">
        <v>97</v>
      </c>
      <c r="B10" s="52"/>
      <c r="C10" s="52"/>
      <c r="D10" s="52"/>
      <c r="E10" s="52"/>
      <c r="F10" s="52"/>
      <c r="G10" s="54"/>
      <c r="H10" s="54"/>
      <c r="I10" s="54"/>
      <c r="J10" s="54"/>
      <c r="K10" s="54"/>
      <c r="L10" s="51"/>
      <c r="M10" s="55"/>
      <c r="N10" s="28"/>
      <c r="O10" s="55"/>
      <c r="Q10" s="20"/>
    </row>
    <row r="11" spans="1:19" s="37" customFormat="1" ht="21.75" customHeight="1">
      <c r="A11" s="37" t="s">
        <v>50</v>
      </c>
      <c r="B11" s="52"/>
      <c r="C11" s="52"/>
      <c r="D11" s="52"/>
      <c r="E11" s="52"/>
      <c r="F11" s="52"/>
      <c r="G11" s="54"/>
      <c r="H11" s="54"/>
      <c r="I11" s="116">
        <v>10980643</v>
      </c>
      <c r="J11" s="132"/>
      <c r="K11" s="116">
        <v>11368595</v>
      </c>
      <c r="L11" s="132"/>
      <c r="M11" s="116">
        <v>8669816</v>
      </c>
      <c r="N11" s="99"/>
      <c r="O11" s="116">
        <v>9852127</v>
      </c>
      <c r="Q11" s="20"/>
      <c r="S11" s="22"/>
    </row>
    <row r="12" spans="1:19" s="37" customFormat="1" ht="21.75" customHeight="1">
      <c r="A12" s="37" t="s">
        <v>151</v>
      </c>
      <c r="B12" s="52"/>
      <c r="C12" s="52"/>
      <c r="D12" s="52"/>
      <c r="E12" s="52"/>
      <c r="F12" s="52"/>
      <c r="G12" s="126">
        <v>14</v>
      </c>
      <c r="H12" s="54"/>
      <c r="I12" s="116">
        <v>127045140</v>
      </c>
      <c r="J12" s="132"/>
      <c r="K12" s="116">
        <v>237474758</v>
      </c>
      <c r="L12" s="132"/>
      <c r="M12" s="116">
        <v>112414910</v>
      </c>
      <c r="N12" s="116"/>
      <c r="O12" s="116">
        <v>234969912</v>
      </c>
      <c r="Q12" s="20"/>
      <c r="S12" s="22"/>
    </row>
    <row r="13" spans="1:19" s="37" customFormat="1" ht="21.75" customHeight="1">
      <c r="A13" s="37" t="s">
        <v>223</v>
      </c>
      <c r="B13" s="52"/>
      <c r="C13" s="52"/>
      <c r="D13" s="52"/>
      <c r="E13" s="52"/>
      <c r="F13" s="52"/>
      <c r="G13" s="126"/>
      <c r="H13" s="54"/>
      <c r="I13" s="116">
        <v>-78480</v>
      </c>
      <c r="J13" s="132"/>
      <c r="K13" s="116">
        <v>0</v>
      </c>
      <c r="L13" s="132"/>
      <c r="M13" s="116">
        <v>-78480</v>
      </c>
      <c r="N13" s="116"/>
      <c r="O13" s="116" t="s">
        <v>194</v>
      </c>
      <c r="Q13" s="20"/>
      <c r="S13" s="22"/>
    </row>
    <row r="14" spans="1:19" s="37" customFormat="1" ht="21.75" customHeight="1">
      <c r="A14" s="114" t="s">
        <v>126</v>
      </c>
      <c r="B14" s="52"/>
      <c r="C14" s="52"/>
      <c r="D14" s="52"/>
      <c r="E14" s="52"/>
      <c r="F14" s="52"/>
      <c r="G14" s="126"/>
      <c r="H14" s="54"/>
      <c r="I14" s="116">
        <v>-309314</v>
      </c>
      <c r="J14" s="132"/>
      <c r="K14" s="116">
        <v>-315654</v>
      </c>
      <c r="L14" s="132"/>
      <c r="M14" s="116">
        <v>-309314</v>
      </c>
      <c r="N14" s="99"/>
      <c r="O14" s="116">
        <v>-315654</v>
      </c>
      <c r="Q14" s="20"/>
      <c r="S14" s="22"/>
    </row>
    <row r="15" spans="1:19" s="37" customFormat="1" ht="21.75" customHeight="1">
      <c r="A15" s="118" t="s">
        <v>225</v>
      </c>
      <c r="B15" s="52"/>
      <c r="C15" s="52"/>
      <c r="D15" s="52"/>
      <c r="E15" s="52"/>
      <c r="F15" s="52"/>
      <c r="G15" s="126"/>
      <c r="H15" s="54"/>
      <c r="I15" s="116">
        <v>12</v>
      </c>
      <c r="J15" s="132"/>
      <c r="K15" s="116">
        <v>-999</v>
      </c>
      <c r="L15" s="132"/>
      <c r="M15" s="116">
        <v>12</v>
      </c>
      <c r="N15" s="99"/>
      <c r="O15" s="116">
        <v>-999</v>
      </c>
      <c r="Q15" s="20"/>
      <c r="S15" s="22"/>
    </row>
    <row r="16" spans="1:17" s="37" customFormat="1" ht="21.75" customHeight="1">
      <c r="A16" s="52" t="s">
        <v>152</v>
      </c>
      <c r="B16" s="52"/>
      <c r="C16" s="52"/>
      <c r="D16" s="52"/>
      <c r="E16" s="52"/>
      <c r="F16" s="52"/>
      <c r="G16" s="54"/>
      <c r="H16" s="54"/>
      <c r="Q16" s="20"/>
    </row>
    <row r="17" spans="1:19" s="37" customFormat="1" ht="21.75" customHeight="1">
      <c r="A17" s="52" t="s">
        <v>153</v>
      </c>
      <c r="B17" s="52"/>
      <c r="C17" s="52"/>
      <c r="D17" s="52"/>
      <c r="E17" s="52"/>
      <c r="F17" s="52"/>
      <c r="G17" s="54"/>
      <c r="H17" s="54"/>
      <c r="I17" s="116">
        <v>-12532931</v>
      </c>
      <c r="J17" s="132"/>
      <c r="K17" s="116">
        <v>-18405307</v>
      </c>
      <c r="L17" s="132"/>
      <c r="M17" s="116">
        <v>-12532931</v>
      </c>
      <c r="N17" s="99"/>
      <c r="O17" s="116">
        <v>-18405307</v>
      </c>
      <c r="Q17" s="20"/>
      <c r="S17" s="22"/>
    </row>
    <row r="18" spans="1:19" s="37" customFormat="1" ht="21.75" customHeight="1">
      <c r="A18" s="37" t="s">
        <v>51</v>
      </c>
      <c r="B18" s="52"/>
      <c r="C18" s="52"/>
      <c r="D18" s="52"/>
      <c r="E18" s="52"/>
      <c r="F18" s="52"/>
      <c r="G18" s="54"/>
      <c r="H18" s="54"/>
      <c r="I18" s="56">
        <v>1741294</v>
      </c>
      <c r="J18" s="132"/>
      <c r="K18" s="56">
        <v>1390261</v>
      </c>
      <c r="L18" s="132"/>
      <c r="M18" s="56">
        <v>1987520</v>
      </c>
      <c r="N18" s="51"/>
      <c r="O18" s="28">
        <v>1273582</v>
      </c>
      <c r="Q18" s="20"/>
      <c r="S18" s="22"/>
    </row>
    <row r="19" spans="1:19" s="37" customFormat="1" ht="21.75" customHeight="1">
      <c r="A19" s="37" t="s">
        <v>135</v>
      </c>
      <c r="B19" s="52"/>
      <c r="C19" s="52"/>
      <c r="D19" s="52"/>
      <c r="E19" s="52"/>
      <c r="F19" s="52"/>
      <c r="G19" s="54"/>
      <c r="H19" s="54"/>
      <c r="I19" s="56">
        <v>-496621</v>
      </c>
      <c r="J19" s="132"/>
      <c r="K19" s="56">
        <v>-446605</v>
      </c>
      <c r="L19" s="132"/>
      <c r="M19" s="56">
        <v>-482205</v>
      </c>
      <c r="N19" s="99"/>
      <c r="O19" s="56">
        <v>-435681</v>
      </c>
      <c r="Q19" s="20"/>
      <c r="S19" s="22"/>
    </row>
    <row r="20" spans="1:19" s="37" customFormat="1" ht="21.75" customHeight="1">
      <c r="A20" s="102" t="s">
        <v>176</v>
      </c>
      <c r="B20" s="52"/>
      <c r="C20" s="52"/>
      <c r="D20" s="52"/>
      <c r="E20" s="52"/>
      <c r="F20" s="52"/>
      <c r="G20" s="126">
        <v>16</v>
      </c>
      <c r="H20" s="54"/>
      <c r="I20" s="56">
        <v>0</v>
      </c>
      <c r="J20" s="132"/>
      <c r="K20" s="56">
        <v>0</v>
      </c>
      <c r="L20" s="132"/>
      <c r="M20" s="56">
        <v>-9999970</v>
      </c>
      <c r="N20" s="99"/>
      <c r="O20" s="56">
        <v>-29999910</v>
      </c>
      <c r="Q20" s="20"/>
      <c r="S20" s="22"/>
    </row>
    <row r="21" spans="1:19" s="37" customFormat="1" ht="21.75" customHeight="1">
      <c r="A21" s="52" t="s">
        <v>32</v>
      </c>
      <c r="B21" s="52"/>
      <c r="C21" s="52"/>
      <c r="D21" s="52"/>
      <c r="E21" s="52"/>
      <c r="F21" s="52"/>
      <c r="G21" s="54"/>
      <c r="H21" s="54"/>
      <c r="I21" s="117">
        <v>49836590</v>
      </c>
      <c r="J21" s="132"/>
      <c r="K21" s="117">
        <v>87326032</v>
      </c>
      <c r="L21" s="132"/>
      <c r="M21" s="117">
        <v>49809167</v>
      </c>
      <c r="N21" s="99"/>
      <c r="O21" s="117">
        <v>87780898</v>
      </c>
      <c r="Q21" s="20"/>
      <c r="S21" s="22"/>
    </row>
    <row r="22" spans="1:17" s="37" customFormat="1" ht="21.75" customHeight="1">
      <c r="A22" s="37" t="s">
        <v>77</v>
      </c>
      <c r="B22" s="52"/>
      <c r="C22" s="52"/>
      <c r="D22" s="52"/>
      <c r="E22" s="52"/>
      <c r="F22" s="52"/>
      <c r="G22" s="54"/>
      <c r="H22" s="54"/>
      <c r="J22" s="54"/>
      <c r="L22" s="54"/>
      <c r="N22" s="51"/>
      <c r="Q22" s="20"/>
    </row>
    <row r="23" spans="1:17" s="37" customFormat="1" ht="21.75" customHeight="1">
      <c r="A23" s="37" t="s">
        <v>52</v>
      </c>
      <c r="B23" s="52"/>
      <c r="C23" s="52"/>
      <c r="D23" s="52"/>
      <c r="E23" s="52"/>
      <c r="F23" s="52"/>
      <c r="G23" s="54"/>
      <c r="H23" s="54"/>
      <c r="I23" s="28">
        <f>SUM(I8:I21)</f>
        <v>52728623</v>
      </c>
      <c r="J23" s="54"/>
      <c r="K23" s="28">
        <f>SUM(K8:K21)</f>
        <v>199162892</v>
      </c>
      <c r="L23" s="54"/>
      <c r="M23" s="28">
        <f>SUM(M8:M21)</f>
        <v>35781417</v>
      </c>
      <c r="N23" s="51"/>
      <c r="O23" s="28">
        <f>SUM(O8:O21)</f>
        <v>175996213</v>
      </c>
      <c r="Q23" s="20"/>
    </row>
    <row r="24" spans="1:17" s="37" customFormat="1" ht="21.75" customHeight="1">
      <c r="A24" s="37" t="s">
        <v>53</v>
      </c>
      <c r="B24" s="52"/>
      <c r="C24" s="52"/>
      <c r="D24" s="52"/>
      <c r="E24" s="52"/>
      <c r="G24" s="54"/>
      <c r="H24" s="54"/>
      <c r="I24" s="41"/>
      <c r="J24" s="54"/>
      <c r="K24" s="41"/>
      <c r="L24" s="54"/>
      <c r="M24" s="41"/>
      <c r="N24" s="51"/>
      <c r="O24" s="41"/>
      <c r="Q24" s="20"/>
    </row>
    <row r="25" spans="1:17" s="37" customFormat="1" ht="21.75" customHeight="1">
      <c r="A25" s="37" t="s">
        <v>54</v>
      </c>
      <c r="C25" s="52"/>
      <c r="D25" s="52"/>
      <c r="E25" s="52"/>
      <c r="F25" s="52"/>
      <c r="G25" s="54"/>
      <c r="H25" s="54"/>
      <c r="I25" s="116">
        <v>1370574</v>
      </c>
      <c r="J25" s="132"/>
      <c r="K25" s="116">
        <v>1123833</v>
      </c>
      <c r="L25" s="132"/>
      <c r="M25" s="116">
        <v>1047211</v>
      </c>
      <c r="N25" s="99"/>
      <c r="O25" s="116">
        <v>2989700</v>
      </c>
      <c r="Q25" s="20"/>
    </row>
    <row r="26" spans="1:17" s="37" customFormat="1" ht="21.75" customHeight="1">
      <c r="A26" s="112" t="s">
        <v>166</v>
      </c>
      <c r="C26" s="52"/>
      <c r="D26" s="52"/>
      <c r="E26" s="52"/>
      <c r="F26" s="52"/>
      <c r="G26" s="54"/>
      <c r="H26" s="54"/>
      <c r="I26" s="116">
        <v>-7680592</v>
      </c>
      <c r="J26" s="132"/>
      <c r="K26" s="116">
        <v>-28797230</v>
      </c>
      <c r="L26" s="132"/>
      <c r="M26" s="116">
        <v>0</v>
      </c>
      <c r="N26" s="99"/>
      <c r="O26" s="116">
        <v>0</v>
      </c>
      <c r="Q26" s="20"/>
    </row>
    <row r="27" spans="1:17" s="37" customFormat="1" ht="21.75" customHeight="1">
      <c r="A27" s="37" t="s">
        <v>64</v>
      </c>
      <c r="B27" s="52"/>
      <c r="C27" s="52"/>
      <c r="D27" s="52"/>
      <c r="E27" s="52"/>
      <c r="F27" s="52"/>
      <c r="G27" s="54"/>
      <c r="H27" s="54"/>
      <c r="I27" s="116">
        <v>174521613</v>
      </c>
      <c r="J27" s="132"/>
      <c r="K27" s="116">
        <v>133056551</v>
      </c>
      <c r="L27" s="132"/>
      <c r="M27" s="116">
        <v>174521613</v>
      </c>
      <c r="N27" s="99"/>
      <c r="O27" s="116">
        <v>133056551</v>
      </c>
      <c r="Q27" s="20"/>
    </row>
    <row r="28" spans="1:17" s="37" customFormat="1" ht="21.75" customHeight="1">
      <c r="A28" s="37" t="s">
        <v>55</v>
      </c>
      <c r="C28" s="52"/>
      <c r="D28" s="52"/>
      <c r="E28" s="52"/>
      <c r="F28" s="52"/>
      <c r="G28" s="54"/>
      <c r="H28" s="54"/>
      <c r="I28" s="116">
        <v>207496324</v>
      </c>
      <c r="J28" s="132"/>
      <c r="K28" s="116">
        <v>138958674</v>
      </c>
      <c r="L28" s="132"/>
      <c r="M28" s="116">
        <v>207496324</v>
      </c>
      <c r="N28" s="99"/>
      <c r="O28" s="116">
        <v>138958674</v>
      </c>
      <c r="Q28" s="20"/>
    </row>
    <row r="29" spans="1:17" s="37" customFormat="1" ht="21.75" customHeight="1">
      <c r="A29" s="37" t="s">
        <v>75</v>
      </c>
      <c r="B29" s="52"/>
      <c r="C29" s="52"/>
      <c r="D29" s="52"/>
      <c r="E29" s="52"/>
      <c r="F29" s="52"/>
      <c r="G29" s="54"/>
      <c r="H29" s="54"/>
      <c r="I29" s="116">
        <v>38438940</v>
      </c>
      <c r="J29" s="132"/>
      <c r="K29" s="116">
        <v>21739068</v>
      </c>
      <c r="L29" s="132"/>
      <c r="M29" s="116">
        <v>38438940</v>
      </c>
      <c r="N29" s="99"/>
      <c r="O29" s="116">
        <v>21739068</v>
      </c>
      <c r="Q29" s="20"/>
    </row>
    <row r="30" spans="1:17" s="37" customFormat="1" ht="21.75" customHeight="1">
      <c r="A30" s="37" t="s">
        <v>76</v>
      </c>
      <c r="B30" s="52"/>
      <c r="C30" s="52"/>
      <c r="D30" s="52"/>
      <c r="E30" s="52"/>
      <c r="F30" s="52"/>
      <c r="G30" s="54"/>
      <c r="H30" s="54"/>
      <c r="I30" s="116">
        <v>34458960</v>
      </c>
      <c r="J30" s="132"/>
      <c r="K30" s="116">
        <v>60016836</v>
      </c>
      <c r="L30" s="132"/>
      <c r="M30" s="116">
        <v>34458960</v>
      </c>
      <c r="N30" s="99"/>
      <c r="O30" s="116">
        <v>60016836</v>
      </c>
      <c r="Q30" s="20"/>
    </row>
    <row r="31" spans="1:17" s="37" customFormat="1" ht="21.75" customHeight="1">
      <c r="A31" s="2" t="s">
        <v>167</v>
      </c>
      <c r="B31" s="52"/>
      <c r="C31" s="52"/>
      <c r="D31" s="52"/>
      <c r="E31" s="52"/>
      <c r="F31" s="52"/>
      <c r="G31" s="54"/>
      <c r="H31" s="54"/>
      <c r="I31" s="116">
        <v>-2829592</v>
      </c>
      <c r="J31" s="132"/>
      <c r="K31" s="116">
        <v>-1361940</v>
      </c>
      <c r="L31" s="132"/>
      <c r="M31" s="116">
        <v>-2829592</v>
      </c>
      <c r="N31" s="99"/>
      <c r="O31" s="116">
        <v>-1361940</v>
      </c>
      <c r="Q31" s="20"/>
    </row>
    <row r="32" spans="1:17" s="37" customFormat="1" ht="21.75" customHeight="1">
      <c r="A32" s="37" t="s">
        <v>56</v>
      </c>
      <c r="B32" s="52"/>
      <c r="C32" s="52"/>
      <c r="D32" s="52"/>
      <c r="E32" s="52"/>
      <c r="F32" s="52"/>
      <c r="G32" s="54"/>
      <c r="H32" s="54"/>
      <c r="I32" s="116">
        <v>-4067109</v>
      </c>
      <c r="J32" s="132"/>
      <c r="K32" s="116">
        <v>-34284</v>
      </c>
      <c r="L32" s="132"/>
      <c r="M32" s="116">
        <v>-3040589</v>
      </c>
      <c r="N32" s="99"/>
      <c r="O32" s="116">
        <v>170133</v>
      </c>
      <c r="Q32" s="20"/>
    </row>
    <row r="33" spans="1:17" s="37" customFormat="1" ht="21.75" customHeight="1">
      <c r="A33" s="37" t="s">
        <v>79</v>
      </c>
      <c r="B33" s="52"/>
      <c r="C33" s="52"/>
      <c r="D33" s="52"/>
      <c r="E33" s="52"/>
      <c r="F33" s="52"/>
      <c r="G33" s="54"/>
      <c r="H33" s="54"/>
      <c r="I33" s="133"/>
      <c r="J33" s="132"/>
      <c r="K33" s="133"/>
      <c r="L33" s="132"/>
      <c r="M33" s="133"/>
      <c r="N33" s="99"/>
      <c r="O33" s="125"/>
      <c r="Q33" s="20"/>
    </row>
    <row r="34" spans="1:17" s="37" customFormat="1" ht="21.75" customHeight="1">
      <c r="A34" s="37" t="s">
        <v>57</v>
      </c>
      <c r="B34" s="52"/>
      <c r="C34" s="52"/>
      <c r="D34" s="52"/>
      <c r="E34" s="52"/>
      <c r="F34" s="52"/>
      <c r="G34" s="54"/>
      <c r="H34" s="54"/>
      <c r="I34" s="116">
        <v>-3381374</v>
      </c>
      <c r="J34" s="132"/>
      <c r="K34" s="116">
        <v>5684481</v>
      </c>
      <c r="L34" s="132"/>
      <c r="M34" s="116">
        <v>-83320</v>
      </c>
      <c r="N34" s="99"/>
      <c r="O34" s="116">
        <v>-256304</v>
      </c>
      <c r="Q34" s="20"/>
    </row>
    <row r="35" spans="1:17" s="37" customFormat="1" ht="21.75" customHeight="1">
      <c r="A35" s="37" t="s">
        <v>158</v>
      </c>
      <c r="B35" s="52"/>
      <c r="C35" s="52"/>
      <c r="D35" s="52"/>
      <c r="E35" s="52"/>
      <c r="F35" s="52"/>
      <c r="G35" s="54"/>
      <c r="H35" s="54"/>
      <c r="I35" s="116">
        <v>-23509492</v>
      </c>
      <c r="J35" s="132"/>
      <c r="K35" s="116">
        <v>-2694799</v>
      </c>
      <c r="L35" s="132"/>
      <c r="M35" s="116">
        <v>-23523601</v>
      </c>
      <c r="N35" s="99"/>
      <c r="O35" s="116">
        <v>-2616579</v>
      </c>
      <c r="Q35" s="20"/>
    </row>
    <row r="36" spans="1:17" s="37" customFormat="1" ht="21.75" customHeight="1">
      <c r="A36" s="37" t="s">
        <v>58</v>
      </c>
      <c r="B36" s="52"/>
      <c r="C36" s="52"/>
      <c r="D36" s="52"/>
      <c r="E36" s="52"/>
      <c r="F36" s="52"/>
      <c r="G36" s="54"/>
      <c r="H36" s="54"/>
      <c r="I36" s="116">
        <v>-879231</v>
      </c>
      <c r="J36" s="132"/>
      <c r="K36" s="116">
        <v>-6705862</v>
      </c>
      <c r="L36" s="132"/>
      <c r="M36" s="116">
        <v>-744448</v>
      </c>
      <c r="N36" s="99"/>
      <c r="O36" s="55">
        <v>-7618513</v>
      </c>
      <c r="Q36" s="20"/>
    </row>
    <row r="37" spans="1:17" s="37" customFormat="1" ht="21.75" customHeight="1">
      <c r="A37" s="37" t="s">
        <v>157</v>
      </c>
      <c r="B37" s="52"/>
      <c r="C37" s="52"/>
      <c r="D37" s="52"/>
      <c r="E37" s="52"/>
      <c r="F37" s="52"/>
      <c r="G37" s="54"/>
      <c r="H37" s="54"/>
      <c r="I37" s="117">
        <v>-410000</v>
      </c>
      <c r="J37" s="132"/>
      <c r="K37" s="117">
        <v>-11703053</v>
      </c>
      <c r="L37" s="132"/>
      <c r="M37" s="117">
        <v>-410000</v>
      </c>
      <c r="N37" s="99"/>
      <c r="O37" s="117">
        <v>-11703053</v>
      </c>
      <c r="Q37" s="20"/>
    </row>
    <row r="38" spans="1:17" s="37" customFormat="1" ht="21.75" customHeight="1">
      <c r="A38" s="37" t="s">
        <v>49</v>
      </c>
      <c r="B38" s="52"/>
      <c r="C38" s="52"/>
      <c r="D38" s="52"/>
      <c r="E38" s="52"/>
      <c r="F38" s="52"/>
      <c r="G38" s="54"/>
      <c r="H38" s="54"/>
      <c r="I38" s="28">
        <f>SUM(I23:I37)</f>
        <v>466257644</v>
      </c>
      <c r="J38" s="54"/>
      <c r="K38" s="28">
        <f>SUM(K23:K37)</f>
        <v>508445167</v>
      </c>
      <c r="L38" s="54"/>
      <c r="M38" s="28">
        <f>SUM(M23:M37)</f>
        <v>461112915</v>
      </c>
      <c r="N38" s="51"/>
      <c r="O38" s="28">
        <f>SUM(O23:O37)</f>
        <v>509370786</v>
      </c>
      <c r="Q38" s="20"/>
    </row>
    <row r="39" spans="1:17" s="37" customFormat="1" ht="21.75" customHeight="1">
      <c r="A39" s="37" t="s">
        <v>156</v>
      </c>
      <c r="B39" s="52"/>
      <c r="C39" s="52"/>
      <c r="D39" s="52"/>
      <c r="E39" s="52"/>
      <c r="F39" s="52"/>
      <c r="G39" s="54"/>
      <c r="H39" s="54"/>
      <c r="I39" s="56">
        <v>496621</v>
      </c>
      <c r="J39" s="132"/>
      <c r="K39" s="56">
        <v>446605</v>
      </c>
      <c r="L39" s="132"/>
      <c r="M39" s="56">
        <v>482205</v>
      </c>
      <c r="N39" s="99"/>
      <c r="O39" s="56">
        <v>435681</v>
      </c>
      <c r="Q39" s="20"/>
    </row>
    <row r="40" spans="1:17" s="37" customFormat="1" ht="21.75" customHeight="1">
      <c r="A40" s="114" t="s">
        <v>168</v>
      </c>
      <c r="B40" s="52"/>
      <c r="C40" s="52"/>
      <c r="D40" s="52"/>
      <c r="E40" s="52"/>
      <c r="F40" s="52"/>
      <c r="G40" s="54"/>
      <c r="H40" s="54"/>
      <c r="I40" s="56">
        <v>0</v>
      </c>
      <c r="J40" s="132"/>
      <c r="K40" s="56">
        <v>-6461974</v>
      </c>
      <c r="L40" s="132"/>
      <c r="M40" s="56">
        <v>0</v>
      </c>
      <c r="N40" s="99"/>
      <c r="O40" s="56">
        <v>-6461974</v>
      </c>
      <c r="Q40" s="20"/>
    </row>
    <row r="41" spans="1:17" s="37" customFormat="1" ht="21.75" customHeight="1">
      <c r="A41" s="37" t="s">
        <v>154</v>
      </c>
      <c r="B41" s="52"/>
      <c r="C41" s="52"/>
      <c r="D41" s="52"/>
      <c r="E41" s="52"/>
      <c r="F41" s="52"/>
      <c r="G41" s="54"/>
      <c r="H41" s="54"/>
      <c r="I41" s="56">
        <v>-51361744</v>
      </c>
      <c r="J41" s="132"/>
      <c r="K41" s="56">
        <v>-84598222</v>
      </c>
      <c r="L41" s="132"/>
      <c r="M41" s="56">
        <v>-51424251</v>
      </c>
      <c r="N41" s="99"/>
      <c r="O41" s="56">
        <v>-85161071</v>
      </c>
      <c r="Q41" s="20"/>
    </row>
    <row r="42" spans="1:17" s="37" customFormat="1" ht="21.75" customHeight="1">
      <c r="A42" s="37" t="s">
        <v>155</v>
      </c>
      <c r="B42" s="52"/>
      <c r="C42" s="52"/>
      <c r="D42" s="52"/>
      <c r="E42" s="52"/>
      <c r="F42" s="52"/>
      <c r="G42" s="54"/>
      <c r="H42" s="54"/>
      <c r="I42" s="56">
        <v>-16076547</v>
      </c>
      <c r="J42" s="132"/>
      <c r="K42" s="56">
        <v>-34148255</v>
      </c>
      <c r="L42" s="132"/>
      <c r="M42" s="56">
        <v>-11816524</v>
      </c>
      <c r="N42" s="99"/>
      <c r="O42" s="56">
        <v>-26562094</v>
      </c>
      <c r="Q42" s="20"/>
    </row>
    <row r="43" spans="1:17" s="37" customFormat="1" ht="21.75" customHeight="1">
      <c r="A43" s="37" t="s">
        <v>195</v>
      </c>
      <c r="B43" s="52"/>
      <c r="C43" s="52"/>
      <c r="D43" s="52"/>
      <c r="E43" s="52"/>
      <c r="F43" s="52"/>
      <c r="G43" s="54"/>
      <c r="H43" s="54"/>
      <c r="I43" s="56">
        <v>78480</v>
      </c>
      <c r="J43" s="132"/>
      <c r="K43" s="56">
        <v>0</v>
      </c>
      <c r="L43" s="132"/>
      <c r="M43" s="56">
        <v>78480</v>
      </c>
      <c r="N43" s="99"/>
      <c r="O43" s="56">
        <v>0</v>
      </c>
      <c r="Q43" s="20"/>
    </row>
    <row r="44" spans="1:17" s="37" customFormat="1" ht="21.75" customHeight="1">
      <c r="A44" s="35" t="s">
        <v>163</v>
      </c>
      <c r="B44" s="48"/>
      <c r="C44" s="48"/>
      <c r="D44" s="48"/>
      <c r="E44" s="48"/>
      <c r="F44" s="52"/>
      <c r="G44" s="54"/>
      <c r="H44" s="54"/>
      <c r="I44" s="113">
        <f>SUM(I38:I43)</f>
        <v>399394454</v>
      </c>
      <c r="J44" s="54"/>
      <c r="K44" s="113">
        <f>SUM(K38:K43)</f>
        <v>383683321</v>
      </c>
      <c r="L44" s="54"/>
      <c r="M44" s="113">
        <f>SUM(M38:M43)</f>
        <v>398432825</v>
      </c>
      <c r="N44" s="99"/>
      <c r="O44" s="113">
        <f>SUM(O38:O43)</f>
        <v>391621328</v>
      </c>
      <c r="Q44" s="20"/>
    </row>
    <row r="45" spans="1:17" s="37" customFormat="1" ht="21.75" customHeight="1">
      <c r="A45" s="35"/>
      <c r="B45" s="48"/>
      <c r="C45" s="48"/>
      <c r="D45" s="48"/>
      <c r="E45" s="48"/>
      <c r="F45" s="52"/>
      <c r="G45" s="54"/>
      <c r="H45" s="54"/>
      <c r="I45" s="54"/>
      <c r="J45" s="54"/>
      <c r="K45" s="54"/>
      <c r="L45" s="51"/>
      <c r="M45" s="28"/>
      <c r="N45" s="28"/>
      <c r="O45" s="28"/>
      <c r="Q45" s="20"/>
    </row>
    <row r="46" spans="1:17" s="37" customFormat="1" ht="21.75" customHeight="1">
      <c r="A46" s="2" t="s">
        <v>7</v>
      </c>
      <c r="B46" s="48"/>
      <c r="C46" s="48"/>
      <c r="E46" s="48"/>
      <c r="F46" s="52"/>
      <c r="G46" s="54"/>
      <c r="H46" s="54"/>
      <c r="I46" s="54"/>
      <c r="J46" s="54"/>
      <c r="K46" s="54"/>
      <c r="L46" s="51"/>
      <c r="M46" s="28"/>
      <c r="N46" s="28"/>
      <c r="O46" s="28"/>
      <c r="Q46" s="20"/>
    </row>
    <row r="47" spans="1:15" ht="21.75" customHeight="1">
      <c r="A47" s="6" t="s">
        <v>129</v>
      </c>
      <c r="B47" s="7"/>
      <c r="C47" s="7"/>
      <c r="D47" s="7"/>
      <c r="E47" s="7"/>
      <c r="F47" s="8"/>
      <c r="G47" s="9"/>
      <c r="H47" s="9"/>
      <c r="I47" s="9"/>
      <c r="J47" s="9"/>
      <c r="K47" s="9"/>
      <c r="L47" s="8"/>
      <c r="M47" s="10"/>
      <c r="N47" s="8"/>
      <c r="O47" s="10"/>
    </row>
    <row r="48" spans="1:17" s="37" customFormat="1" ht="21.75" customHeight="1">
      <c r="A48" s="35" t="s">
        <v>173</v>
      </c>
      <c r="C48" s="43"/>
      <c r="D48" s="43"/>
      <c r="E48" s="43"/>
      <c r="F48" s="44"/>
      <c r="G48" s="45"/>
      <c r="H48" s="45"/>
      <c r="I48" s="45"/>
      <c r="J48" s="45"/>
      <c r="K48" s="45"/>
      <c r="L48" s="46"/>
      <c r="M48" s="46"/>
      <c r="N48" s="47"/>
      <c r="O48" s="46"/>
      <c r="Q48" s="20"/>
    </row>
    <row r="49" spans="1:15" ht="21.75" customHeight="1">
      <c r="A49" s="6" t="s">
        <v>179</v>
      </c>
      <c r="B49" s="8"/>
      <c r="C49" s="8"/>
      <c r="D49" s="8"/>
      <c r="E49" s="8"/>
      <c r="F49" s="8"/>
      <c r="G49" s="9"/>
      <c r="H49" s="9"/>
      <c r="I49" s="9"/>
      <c r="J49" s="9"/>
      <c r="K49" s="9"/>
      <c r="L49" s="8"/>
      <c r="M49" s="8"/>
      <c r="N49" s="8"/>
      <c r="O49" s="8"/>
    </row>
    <row r="50" spans="1:15" ht="21.75" customHeight="1">
      <c r="A50" s="2"/>
      <c r="G50" s="2"/>
      <c r="H50" s="2"/>
      <c r="I50" s="2"/>
      <c r="J50" s="2"/>
      <c r="K50" s="2"/>
      <c r="M50" s="3"/>
      <c r="N50" s="12"/>
      <c r="O50" s="3" t="s">
        <v>12</v>
      </c>
    </row>
    <row r="51" spans="1:15" ht="21.75" customHeight="1">
      <c r="A51" s="2"/>
      <c r="G51" s="13"/>
      <c r="H51" s="13"/>
      <c r="I51" s="147" t="s">
        <v>118</v>
      </c>
      <c r="J51" s="147"/>
      <c r="K51" s="147"/>
      <c r="L51" s="2"/>
      <c r="M51" s="146" t="s">
        <v>95</v>
      </c>
      <c r="N51" s="146"/>
      <c r="O51" s="146"/>
    </row>
    <row r="52" spans="1:15" ht="21.75" customHeight="1">
      <c r="A52" s="2"/>
      <c r="G52" s="115" t="s">
        <v>8</v>
      </c>
      <c r="H52" s="1"/>
      <c r="I52" s="14">
        <v>2022</v>
      </c>
      <c r="J52" s="16"/>
      <c r="K52" s="14">
        <v>2021</v>
      </c>
      <c r="L52" s="15"/>
      <c r="M52" s="14">
        <v>2022</v>
      </c>
      <c r="N52" s="16"/>
      <c r="O52" s="14">
        <v>2021</v>
      </c>
    </row>
    <row r="53" spans="1:17" s="37" customFormat="1" ht="21.75" customHeight="1">
      <c r="A53" s="35" t="s">
        <v>62</v>
      </c>
      <c r="B53" s="48"/>
      <c r="C53" s="48"/>
      <c r="D53" s="48"/>
      <c r="E53" s="48"/>
      <c r="F53" s="48"/>
      <c r="G53" s="50"/>
      <c r="H53" s="50"/>
      <c r="I53" s="50"/>
      <c r="J53" s="50"/>
      <c r="K53" s="50"/>
      <c r="L53" s="51"/>
      <c r="M53" s="55"/>
      <c r="N53" s="28"/>
      <c r="O53" s="55"/>
      <c r="Q53" s="20"/>
    </row>
    <row r="54" spans="1:17" s="37" customFormat="1" ht="21.75" customHeight="1">
      <c r="A54" s="37" t="s">
        <v>136</v>
      </c>
      <c r="B54" s="48"/>
      <c r="C54" s="48"/>
      <c r="D54" s="48"/>
      <c r="E54" s="48"/>
      <c r="F54" s="48"/>
      <c r="G54" s="126"/>
      <c r="H54" s="50"/>
      <c r="I54" s="116">
        <v>-460000000</v>
      </c>
      <c r="J54" s="50"/>
      <c r="K54" s="116">
        <v>-870000000</v>
      </c>
      <c r="L54" s="50"/>
      <c r="M54" s="116">
        <v>-460000000</v>
      </c>
      <c r="N54" s="99"/>
      <c r="O54" s="116">
        <v>-870000000</v>
      </c>
      <c r="Q54" s="20"/>
    </row>
    <row r="55" spans="1:17" s="37" customFormat="1" ht="21.75" customHeight="1">
      <c r="A55" s="37" t="s">
        <v>113</v>
      </c>
      <c r="B55" s="48"/>
      <c r="C55" s="48"/>
      <c r="D55" s="48"/>
      <c r="E55" s="48"/>
      <c r="F55" s="48"/>
      <c r="G55" s="126"/>
      <c r="H55" s="50"/>
      <c r="I55" s="116">
        <v>460309314</v>
      </c>
      <c r="J55" s="50"/>
      <c r="K55" s="116">
        <v>870315654</v>
      </c>
      <c r="L55" s="50"/>
      <c r="M55" s="116">
        <v>460309314</v>
      </c>
      <c r="N55" s="99"/>
      <c r="O55" s="116">
        <v>870315654</v>
      </c>
      <c r="Q55" s="20"/>
    </row>
    <row r="56" spans="1:17" s="37" customFormat="1" ht="21.75" customHeight="1">
      <c r="A56" s="37" t="s">
        <v>197</v>
      </c>
      <c r="B56" s="52"/>
      <c r="C56" s="52"/>
      <c r="D56" s="52"/>
      <c r="E56" s="52"/>
      <c r="F56" s="52"/>
      <c r="G56" s="126"/>
      <c r="H56" s="50"/>
      <c r="I56" s="116">
        <v>3471159</v>
      </c>
      <c r="J56" s="50"/>
      <c r="K56" s="116">
        <v>17150391</v>
      </c>
      <c r="L56" s="50"/>
      <c r="M56" s="116">
        <v>3471159</v>
      </c>
      <c r="N56" s="99"/>
      <c r="O56" s="116">
        <v>17150391</v>
      </c>
      <c r="Q56" s="20"/>
    </row>
    <row r="57" spans="1:17" s="37" customFormat="1" ht="21.75" customHeight="1">
      <c r="A57" s="37" t="s">
        <v>174</v>
      </c>
      <c r="B57" s="52"/>
      <c r="C57" s="52"/>
      <c r="D57" s="52"/>
      <c r="E57" s="52"/>
      <c r="F57" s="52"/>
      <c r="G57" s="138">
        <v>16</v>
      </c>
      <c r="H57" s="50"/>
      <c r="I57" s="116">
        <v>0</v>
      </c>
      <c r="J57" s="50"/>
      <c r="K57" s="116">
        <v>0</v>
      </c>
      <c r="L57" s="50"/>
      <c r="M57" s="116">
        <v>9999970</v>
      </c>
      <c r="N57" s="99"/>
      <c r="O57" s="116">
        <v>29999910</v>
      </c>
      <c r="Q57" s="20"/>
    </row>
    <row r="58" spans="1:17" s="37" customFormat="1" ht="21.75" customHeight="1">
      <c r="A58" s="52" t="s">
        <v>141</v>
      </c>
      <c r="B58" s="52"/>
      <c r="C58" s="52"/>
      <c r="D58" s="52"/>
      <c r="E58" s="52"/>
      <c r="F58" s="52"/>
      <c r="G58" s="138"/>
      <c r="H58" s="54"/>
      <c r="I58" s="116">
        <v>-9186</v>
      </c>
      <c r="J58" s="54"/>
      <c r="K58" s="116">
        <v>-316632</v>
      </c>
      <c r="L58" s="54"/>
      <c r="M58" s="116">
        <v>0</v>
      </c>
      <c r="N58" s="99"/>
      <c r="O58" s="116">
        <v>-160972</v>
      </c>
      <c r="Q58" s="20"/>
    </row>
    <row r="59" spans="1:17" s="37" customFormat="1" ht="21.75" customHeight="1">
      <c r="A59" s="52" t="s">
        <v>73</v>
      </c>
      <c r="B59" s="52"/>
      <c r="C59" s="52"/>
      <c r="D59" s="52"/>
      <c r="E59" s="52"/>
      <c r="F59" s="52"/>
      <c r="G59" s="138"/>
      <c r="H59" s="54"/>
      <c r="I59" s="116">
        <v>0</v>
      </c>
      <c r="J59" s="54"/>
      <c r="K59" s="116">
        <v>1000</v>
      </c>
      <c r="L59" s="54"/>
      <c r="M59" s="116">
        <v>0</v>
      </c>
      <c r="N59" s="99"/>
      <c r="O59" s="116">
        <v>1000</v>
      </c>
      <c r="Q59" s="20"/>
    </row>
    <row r="60" spans="1:17" s="37" customFormat="1" ht="21.75" customHeight="1">
      <c r="A60" s="52" t="s">
        <v>142</v>
      </c>
      <c r="B60" s="52"/>
      <c r="C60" s="52"/>
      <c r="D60" s="52"/>
      <c r="E60" s="52"/>
      <c r="F60" s="52"/>
      <c r="G60" s="138"/>
      <c r="H60" s="54"/>
      <c r="I60" s="116">
        <v>-4553871</v>
      </c>
      <c r="J60" s="54"/>
      <c r="K60" s="116">
        <v>-11438617</v>
      </c>
      <c r="L60" s="54"/>
      <c r="M60" s="116">
        <v>-3063120</v>
      </c>
      <c r="N60" s="99"/>
      <c r="O60" s="116">
        <v>-10841617</v>
      </c>
      <c r="Q60" s="20"/>
    </row>
    <row r="61" spans="1:17" s="37" customFormat="1" ht="21.75" customHeight="1">
      <c r="A61" s="112" t="s">
        <v>169</v>
      </c>
      <c r="B61" s="52"/>
      <c r="C61" s="52"/>
      <c r="D61" s="52"/>
      <c r="E61" s="52"/>
      <c r="F61" s="52"/>
      <c r="G61" s="126"/>
      <c r="H61" s="54"/>
      <c r="I61" s="116">
        <v>0</v>
      </c>
      <c r="J61" s="54"/>
      <c r="K61" s="116">
        <v>0</v>
      </c>
      <c r="L61" s="54"/>
      <c r="M61" s="116">
        <v>0</v>
      </c>
      <c r="N61" s="99"/>
      <c r="O61" s="116">
        <v>5992244</v>
      </c>
      <c r="Q61" s="20"/>
    </row>
    <row r="62" spans="1:17" s="37" customFormat="1" ht="21.75" customHeight="1">
      <c r="A62" s="35" t="s">
        <v>210</v>
      </c>
      <c r="B62" s="48"/>
      <c r="C62" s="48"/>
      <c r="D62" s="48"/>
      <c r="E62" s="48"/>
      <c r="F62" s="52"/>
      <c r="G62" s="54"/>
      <c r="H62" s="54"/>
      <c r="I62" s="100">
        <f>SUM(I54:I61)</f>
        <v>-782584</v>
      </c>
      <c r="J62" s="54"/>
      <c r="K62" s="100">
        <f>SUM(K54:K61)</f>
        <v>5711796</v>
      </c>
      <c r="L62" s="54"/>
      <c r="M62" s="100">
        <f>SUM(M54:M61)</f>
        <v>10717323</v>
      </c>
      <c r="N62" s="51"/>
      <c r="O62" s="100">
        <f>SUM(O54:O61)</f>
        <v>42456610</v>
      </c>
      <c r="Q62" s="20"/>
    </row>
    <row r="63" spans="1:17" s="37" customFormat="1" ht="21.75" customHeight="1">
      <c r="A63" s="35" t="s">
        <v>59</v>
      </c>
      <c r="B63" s="48"/>
      <c r="C63" s="48"/>
      <c r="D63" s="48"/>
      <c r="E63" s="48"/>
      <c r="F63" s="48"/>
      <c r="G63" s="50"/>
      <c r="H63" s="50"/>
      <c r="I63" s="99"/>
      <c r="J63" s="50"/>
      <c r="K63" s="99"/>
      <c r="L63" s="50"/>
      <c r="M63" s="99"/>
      <c r="N63" s="51"/>
      <c r="O63" s="99"/>
      <c r="Q63" s="20"/>
    </row>
    <row r="64" spans="1:17" s="37" customFormat="1" ht="21.75" customHeight="1">
      <c r="A64" s="102" t="s">
        <v>196</v>
      </c>
      <c r="B64" s="52"/>
      <c r="D64" s="52"/>
      <c r="E64" s="52"/>
      <c r="F64" s="52"/>
      <c r="G64" s="126"/>
      <c r="H64" s="50"/>
      <c r="I64" s="56">
        <v>0</v>
      </c>
      <c r="J64" s="50"/>
      <c r="K64" s="56">
        <v>-7915380</v>
      </c>
      <c r="L64" s="50"/>
      <c r="M64" s="56">
        <v>0</v>
      </c>
      <c r="N64" s="99"/>
      <c r="O64" s="56">
        <v>-7915380</v>
      </c>
      <c r="Q64" s="20"/>
    </row>
    <row r="65" spans="1:17" s="37" customFormat="1" ht="21.75" customHeight="1">
      <c r="A65" s="52" t="s">
        <v>122</v>
      </c>
      <c r="B65" s="52"/>
      <c r="D65" s="52"/>
      <c r="E65" s="52"/>
      <c r="F65" s="52"/>
      <c r="G65" s="126"/>
      <c r="H65" s="50"/>
      <c r="I65" s="56">
        <v>50000000</v>
      </c>
      <c r="J65" s="50"/>
      <c r="K65" s="56">
        <v>1285000000</v>
      </c>
      <c r="L65" s="50"/>
      <c r="M65" s="56">
        <v>50000000</v>
      </c>
      <c r="N65" s="99"/>
      <c r="O65" s="56">
        <v>1285000000</v>
      </c>
      <c r="Q65" s="20"/>
    </row>
    <row r="66" spans="1:17" s="37" customFormat="1" ht="21.75" customHeight="1">
      <c r="A66" s="52" t="s">
        <v>123</v>
      </c>
      <c r="B66" s="52"/>
      <c r="D66" s="52"/>
      <c r="E66" s="52"/>
      <c r="F66" s="52"/>
      <c r="G66" s="126"/>
      <c r="H66" s="50"/>
      <c r="I66" s="56">
        <v>-320000000</v>
      </c>
      <c r="J66" s="50"/>
      <c r="K66" s="56">
        <v>-1115000000</v>
      </c>
      <c r="L66" s="50"/>
      <c r="M66" s="56">
        <v>-320000000</v>
      </c>
      <c r="N66" s="99"/>
      <c r="O66" s="56">
        <v>-1115000000</v>
      </c>
      <c r="Q66" s="20"/>
    </row>
    <row r="67" spans="1:17" s="37" customFormat="1" ht="21.75" customHeight="1">
      <c r="A67" s="52" t="s">
        <v>124</v>
      </c>
      <c r="B67" s="52"/>
      <c r="D67" s="52"/>
      <c r="E67" s="52"/>
      <c r="F67" s="52"/>
      <c r="G67" s="126"/>
      <c r="H67" s="50"/>
      <c r="I67" s="56">
        <v>0</v>
      </c>
      <c r="J67" s="50"/>
      <c r="K67" s="56">
        <v>0</v>
      </c>
      <c r="L67" s="50"/>
      <c r="M67" s="56">
        <v>0</v>
      </c>
      <c r="N67" s="99"/>
      <c r="O67" s="56">
        <v>14000000</v>
      </c>
      <c r="Q67" s="20"/>
    </row>
    <row r="68" spans="1:17" s="37" customFormat="1" ht="21.75" customHeight="1">
      <c r="A68" s="52" t="s">
        <v>138</v>
      </c>
      <c r="B68" s="52"/>
      <c r="D68" s="52"/>
      <c r="E68" s="52"/>
      <c r="F68" s="52"/>
      <c r="G68" s="126">
        <v>6</v>
      </c>
      <c r="H68" s="50"/>
      <c r="I68" s="56">
        <v>0</v>
      </c>
      <c r="J68" s="50"/>
      <c r="K68" s="56">
        <v>0</v>
      </c>
      <c r="L68" s="50"/>
      <c r="M68" s="56">
        <v>-13000000</v>
      </c>
      <c r="N68" s="99"/>
      <c r="O68" s="56">
        <v>-55000000</v>
      </c>
      <c r="Q68" s="20"/>
    </row>
    <row r="69" spans="1:17" s="37" customFormat="1" ht="21.75" customHeight="1">
      <c r="A69" s="52" t="s">
        <v>190</v>
      </c>
      <c r="B69" s="52"/>
      <c r="D69" s="52"/>
      <c r="E69" s="52"/>
      <c r="F69" s="52"/>
      <c r="G69" s="126"/>
      <c r="H69" s="50"/>
      <c r="I69" s="56">
        <v>265739347</v>
      </c>
      <c r="J69" s="50"/>
      <c r="K69" s="56">
        <v>0</v>
      </c>
      <c r="L69" s="50"/>
      <c r="M69" s="56">
        <v>265739347</v>
      </c>
      <c r="N69" s="99"/>
      <c r="O69" s="56">
        <v>0</v>
      </c>
      <c r="Q69" s="20"/>
    </row>
    <row r="70" spans="1:17" s="37" customFormat="1" ht="21.75" customHeight="1">
      <c r="A70" s="37" t="s">
        <v>78</v>
      </c>
      <c r="B70" s="52"/>
      <c r="C70" s="52"/>
      <c r="D70" s="52"/>
      <c r="E70" s="52"/>
      <c r="F70" s="52"/>
      <c r="G70" s="126">
        <v>22</v>
      </c>
      <c r="H70" s="54"/>
      <c r="I70" s="116">
        <v>400000000</v>
      </c>
      <c r="J70" s="54"/>
      <c r="K70" s="116">
        <v>393800000</v>
      </c>
      <c r="L70" s="54"/>
      <c r="M70" s="116">
        <v>400000000</v>
      </c>
      <c r="N70" s="99"/>
      <c r="O70" s="116">
        <v>393800000</v>
      </c>
      <c r="Q70" s="20"/>
    </row>
    <row r="71" spans="1:17" s="37" customFormat="1" ht="21.75" customHeight="1">
      <c r="A71" s="37" t="s">
        <v>94</v>
      </c>
      <c r="B71" s="52"/>
      <c r="C71" s="52"/>
      <c r="D71" s="52"/>
      <c r="E71" s="52"/>
      <c r="F71" s="52"/>
      <c r="G71" s="126">
        <v>22</v>
      </c>
      <c r="H71" s="54"/>
      <c r="I71" s="116">
        <v>-393000000</v>
      </c>
      <c r="J71" s="54"/>
      <c r="K71" s="116">
        <v>-870600000</v>
      </c>
      <c r="L71" s="54"/>
      <c r="M71" s="116">
        <v>-393000000</v>
      </c>
      <c r="N71" s="99"/>
      <c r="O71" s="116">
        <v>-870600000</v>
      </c>
      <c r="Q71" s="20"/>
    </row>
    <row r="72" spans="1:17" s="37" customFormat="1" ht="21.75" customHeight="1">
      <c r="A72" s="37" t="s">
        <v>143</v>
      </c>
      <c r="B72" s="52"/>
      <c r="C72" s="52"/>
      <c r="D72" s="52"/>
      <c r="E72" s="52"/>
      <c r="F72" s="52"/>
      <c r="G72" s="126"/>
      <c r="H72" s="54"/>
      <c r="I72" s="116">
        <v>-4373595</v>
      </c>
      <c r="J72" s="54"/>
      <c r="K72" s="116">
        <v>-6021941</v>
      </c>
      <c r="L72" s="54"/>
      <c r="M72" s="116">
        <v>-3713593</v>
      </c>
      <c r="N72" s="99"/>
      <c r="O72" s="116">
        <v>-5427941</v>
      </c>
      <c r="Q72" s="20"/>
    </row>
    <row r="73" spans="1:17" s="37" customFormat="1" ht="21.75" customHeight="1">
      <c r="A73" s="37" t="s">
        <v>127</v>
      </c>
      <c r="B73" s="52"/>
      <c r="C73" s="52"/>
      <c r="D73" s="52"/>
      <c r="E73" s="52"/>
      <c r="F73" s="52"/>
      <c r="G73" s="126"/>
      <c r="H73" s="54"/>
      <c r="I73" s="116">
        <v>0</v>
      </c>
      <c r="J73" s="54"/>
      <c r="K73" s="116">
        <v>-5360700</v>
      </c>
      <c r="L73" s="54"/>
      <c r="M73" s="116">
        <v>0</v>
      </c>
      <c r="N73" s="99"/>
      <c r="O73" s="116">
        <v>-5360700</v>
      </c>
      <c r="Q73" s="20"/>
    </row>
    <row r="74" spans="1:17" s="37" customFormat="1" ht="21.75" customHeight="1">
      <c r="A74" s="37" t="s">
        <v>191</v>
      </c>
      <c r="B74" s="52"/>
      <c r="C74" s="52"/>
      <c r="D74" s="52"/>
      <c r="E74" s="52"/>
      <c r="F74" s="52"/>
      <c r="G74" s="126"/>
      <c r="H74" s="54"/>
      <c r="I74" s="116">
        <v>83344</v>
      </c>
      <c r="J74" s="54"/>
      <c r="K74" s="116">
        <v>0</v>
      </c>
      <c r="L74" s="54"/>
      <c r="M74" s="116">
        <v>83344</v>
      </c>
      <c r="N74" s="99"/>
      <c r="O74" s="116">
        <v>0</v>
      </c>
      <c r="Q74" s="20"/>
    </row>
    <row r="75" spans="1:17" s="37" customFormat="1" ht="21.75" customHeight="1">
      <c r="A75" s="37" t="s">
        <v>34</v>
      </c>
      <c r="B75" s="52"/>
      <c r="C75" s="52"/>
      <c r="D75" s="52"/>
      <c r="E75" s="52"/>
      <c r="F75" s="52"/>
      <c r="G75" s="126"/>
      <c r="H75" s="54"/>
      <c r="I75" s="116">
        <v>-30</v>
      </c>
      <c r="J75" s="54"/>
      <c r="K75" s="116">
        <v>-39857148</v>
      </c>
      <c r="L75" s="54"/>
      <c r="M75" s="116">
        <v>0</v>
      </c>
      <c r="N75" s="99"/>
      <c r="O75" s="116">
        <v>-39857058</v>
      </c>
      <c r="Q75" s="20"/>
    </row>
    <row r="76" spans="1:17" s="37" customFormat="1" ht="21.75" customHeight="1">
      <c r="A76" s="35" t="s">
        <v>164</v>
      </c>
      <c r="B76" s="48"/>
      <c r="C76" s="48"/>
      <c r="D76" s="48"/>
      <c r="E76" s="48"/>
      <c r="F76" s="52"/>
      <c r="G76" s="54"/>
      <c r="H76" s="54"/>
      <c r="I76" s="100">
        <f>SUM(I64:J75)</f>
        <v>-1550934</v>
      </c>
      <c r="J76" s="54"/>
      <c r="K76" s="100">
        <f>SUM(K64:L75)</f>
        <v>-365955169</v>
      </c>
      <c r="L76" s="54"/>
      <c r="M76" s="100">
        <f>SUM(M64:N75)</f>
        <v>-13890902</v>
      </c>
      <c r="N76" s="51"/>
      <c r="O76" s="100">
        <f>SUM(O64:P75)</f>
        <v>-406361079</v>
      </c>
      <c r="Q76" s="20"/>
    </row>
    <row r="77" spans="1:17" s="37" customFormat="1" ht="21.75" customHeight="1">
      <c r="A77" s="35" t="s">
        <v>221</v>
      </c>
      <c r="B77" s="48"/>
      <c r="C77" s="48"/>
      <c r="D77" s="48"/>
      <c r="E77" s="48"/>
      <c r="F77" s="52"/>
      <c r="G77" s="54"/>
      <c r="H77" s="54"/>
      <c r="I77" s="55">
        <f>SUM(I44,I62,I76)</f>
        <v>397060936</v>
      </c>
      <c r="J77" s="54"/>
      <c r="K77" s="55">
        <f>SUM(K44,K62,K76)</f>
        <v>23439948</v>
      </c>
      <c r="L77" s="54"/>
      <c r="M77" s="55">
        <f>SUM(M44,M62,M76)</f>
        <v>395259246</v>
      </c>
      <c r="N77" s="51"/>
      <c r="O77" s="55">
        <f>SUM(O44,O62,O76)</f>
        <v>27716859</v>
      </c>
      <c r="Q77" s="20"/>
    </row>
    <row r="78" spans="1:17" s="37" customFormat="1" ht="21.75" customHeight="1">
      <c r="A78" s="37" t="s">
        <v>60</v>
      </c>
      <c r="C78" s="52"/>
      <c r="D78" s="52"/>
      <c r="E78" s="52"/>
      <c r="F78" s="52"/>
      <c r="G78" s="54"/>
      <c r="H78" s="54"/>
      <c r="I78" s="117">
        <v>70642985</v>
      </c>
      <c r="J78" s="54"/>
      <c r="K78" s="117">
        <v>47203037</v>
      </c>
      <c r="L78" s="54"/>
      <c r="M78" s="117">
        <v>61683109</v>
      </c>
      <c r="N78" s="99"/>
      <c r="O78" s="117">
        <v>33966250</v>
      </c>
      <c r="Q78" s="20"/>
    </row>
    <row r="79" spans="1:17" s="37" customFormat="1" ht="21.75" customHeight="1" thickBot="1">
      <c r="A79" s="35" t="s">
        <v>61</v>
      </c>
      <c r="C79" s="48"/>
      <c r="D79" s="48"/>
      <c r="E79" s="48"/>
      <c r="F79" s="52"/>
      <c r="G79" s="54"/>
      <c r="H79" s="54"/>
      <c r="I79" s="103">
        <f>SUM(I77:I78)</f>
        <v>467703921</v>
      </c>
      <c r="J79" s="54"/>
      <c r="K79" s="103">
        <f>SUM(K77:K78)</f>
        <v>70642985</v>
      </c>
      <c r="L79" s="54"/>
      <c r="M79" s="103">
        <f>SUM(M77:M78)</f>
        <v>456942355</v>
      </c>
      <c r="N79" s="51"/>
      <c r="O79" s="103">
        <f>SUM(O77:O78)</f>
        <v>61683109</v>
      </c>
      <c r="Q79" s="20"/>
    </row>
    <row r="80" spans="1:17" s="130" customFormat="1" ht="21.75" customHeight="1" thickTop="1">
      <c r="A80" s="129"/>
      <c r="B80" s="129"/>
      <c r="C80" s="129"/>
      <c r="D80" s="129"/>
      <c r="E80" s="129"/>
      <c r="F80" s="129"/>
      <c r="G80" s="108"/>
      <c r="H80" s="108"/>
      <c r="I80" s="107">
        <f>SUM(I79-'BS'!I9)</f>
        <v>0</v>
      </c>
      <c r="J80" s="108"/>
      <c r="K80" s="107">
        <f>SUM(K79-'BS'!K9)</f>
        <v>0</v>
      </c>
      <c r="L80" s="109"/>
      <c r="M80" s="107">
        <f>SUM(M79-'BS'!M9)</f>
        <v>0</v>
      </c>
      <c r="N80" s="110"/>
      <c r="O80" s="107">
        <f>SUM(O79-'BS'!O9)</f>
        <v>0</v>
      </c>
      <c r="Q80" s="131"/>
    </row>
    <row r="81" spans="1:17" s="35" customFormat="1" ht="21.75" customHeight="1">
      <c r="A81" s="48" t="s">
        <v>115</v>
      </c>
      <c r="B81" s="48"/>
      <c r="C81" s="48"/>
      <c r="D81" s="48"/>
      <c r="E81" s="48"/>
      <c r="F81" s="48"/>
      <c r="G81" s="50"/>
      <c r="H81" s="50"/>
      <c r="I81" s="50"/>
      <c r="J81" s="50"/>
      <c r="K81" s="50"/>
      <c r="L81" s="105"/>
      <c r="M81" s="104"/>
      <c r="N81" s="106"/>
      <c r="O81" s="104"/>
      <c r="Q81" s="101"/>
    </row>
    <row r="82" spans="1:17" s="35" customFormat="1" ht="21.75" customHeight="1">
      <c r="A82" s="52" t="s">
        <v>227</v>
      </c>
      <c r="B82" s="48"/>
      <c r="C82" s="48"/>
      <c r="D82" s="48"/>
      <c r="E82" s="48"/>
      <c r="F82" s="48"/>
      <c r="G82" s="50"/>
      <c r="H82" s="50"/>
      <c r="I82" s="50"/>
      <c r="J82" s="50"/>
      <c r="K82" s="50"/>
      <c r="L82" s="105"/>
      <c r="M82" s="104"/>
      <c r="N82" s="106"/>
      <c r="O82" s="104"/>
      <c r="Q82" s="101"/>
    </row>
    <row r="83" spans="1:17" s="37" customFormat="1" ht="21.75" customHeight="1">
      <c r="A83" s="52" t="s">
        <v>144</v>
      </c>
      <c r="B83" s="52"/>
      <c r="C83" s="52"/>
      <c r="D83" s="52"/>
      <c r="E83" s="52"/>
      <c r="F83" s="52"/>
      <c r="G83" s="54"/>
      <c r="H83" s="54"/>
      <c r="N83" s="28"/>
      <c r="Q83" s="20"/>
    </row>
    <row r="84" spans="1:17" s="37" customFormat="1" ht="21.75" customHeight="1">
      <c r="A84" s="52" t="s">
        <v>137</v>
      </c>
      <c r="B84" s="52"/>
      <c r="C84" s="52"/>
      <c r="D84" s="52"/>
      <c r="E84" s="52"/>
      <c r="F84" s="52"/>
      <c r="G84" s="54"/>
      <c r="H84" s="54"/>
      <c r="I84" s="116">
        <v>898133.5</v>
      </c>
      <c r="J84" s="54"/>
      <c r="K84" s="116">
        <v>2887128</v>
      </c>
      <c r="L84" s="54"/>
      <c r="M84" s="116">
        <v>769383.5</v>
      </c>
      <c r="N84" s="99"/>
      <c r="O84" s="116">
        <v>2245128</v>
      </c>
      <c r="Q84" s="20"/>
    </row>
    <row r="85" spans="1:17" s="37" customFormat="1" ht="21.75" customHeight="1">
      <c r="A85" s="52"/>
      <c r="B85" s="52"/>
      <c r="C85" s="52"/>
      <c r="D85" s="52"/>
      <c r="E85" s="52"/>
      <c r="F85" s="52"/>
      <c r="G85" s="54"/>
      <c r="H85" s="54"/>
      <c r="I85" s="54"/>
      <c r="J85" s="54"/>
      <c r="K85" s="55"/>
      <c r="L85" s="51"/>
      <c r="M85" s="55"/>
      <c r="N85" s="28"/>
      <c r="O85" s="55"/>
      <c r="Q85" s="20"/>
    </row>
    <row r="86" spans="1:17" s="37" customFormat="1" ht="21.75" customHeight="1">
      <c r="A86" s="2" t="s">
        <v>7</v>
      </c>
      <c r="G86" s="54"/>
      <c r="H86" s="54"/>
      <c r="I86" s="54"/>
      <c r="J86" s="54"/>
      <c r="K86" s="54"/>
      <c r="L86" s="51"/>
      <c r="M86" s="51"/>
      <c r="N86" s="41"/>
      <c r="O86" s="51"/>
      <c r="Q86" s="20"/>
    </row>
  </sheetData>
  <sheetProtection/>
  <mergeCells count="4">
    <mergeCell ref="I5:K5"/>
    <mergeCell ref="M5:O5"/>
    <mergeCell ref="I51:K51"/>
    <mergeCell ref="M51:O51"/>
  </mergeCells>
  <printOptions horizontalCentered="1"/>
  <pageMargins left="0.7874015748031497" right="0.31496062992125984" top="0.7874015748031497" bottom="0" header="0.1968503937007874" footer="0.1968503937007874"/>
  <pageSetup firstPageNumber="2" useFirstPageNumber="1" fitToHeight="0" horizontalDpi="600" verticalDpi="600" orientation="portrait" paperSize="9" scale="72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Danita Sirabowornkit</cp:lastModifiedBy>
  <cp:lastPrinted>2023-02-22T04:31:31Z</cp:lastPrinted>
  <dcterms:created xsi:type="dcterms:W3CDTF">1999-03-31T19:46:17Z</dcterms:created>
  <dcterms:modified xsi:type="dcterms:W3CDTF">2023-02-22T04:31:37Z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0x010100B7FBF0B9CEACA34A981A7F46EA19F3F9</vt:lpwstr>
  </property>
</Properties>
</file>